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На сайт\"/>
    </mc:Choice>
  </mc:AlternateContent>
  <bookViews>
    <workbookView xWindow="360" yWindow="90" windowWidth="10920" windowHeight="6435"/>
  </bookViews>
  <sheets>
    <sheet name="_рік_ (2)" sheetId="3" r:id="rId1"/>
  </sheets>
  <definedNames>
    <definedName name="_xlnm._FilterDatabase" localSheetId="0" hidden="1">'_рік_ (2)'!$A$1:$L$291</definedName>
    <definedName name="_xlnm.Print_Titles" localSheetId="0">'_рік_ (2)'!$3:$4</definedName>
    <definedName name="_xlnm.Print_Area" localSheetId="0">'_рік_ (2)'!$A$1:$O$290</definedName>
  </definedNames>
  <calcPr calcId="152511"/>
</workbook>
</file>

<file path=xl/calcChain.xml><?xml version="1.0" encoding="utf-8"?>
<calcChain xmlns="http://schemas.openxmlformats.org/spreadsheetml/2006/main">
  <c r="N214" i="3" l="1"/>
  <c r="N215" i="3"/>
  <c r="N209" i="3"/>
  <c r="N158" i="3"/>
  <c r="N128" i="3"/>
  <c r="N113" i="3"/>
  <c r="N97" i="3"/>
  <c r="N84" i="3"/>
  <c r="N80" i="3"/>
  <c r="N63" i="3"/>
  <c r="N28" i="3"/>
  <c r="N29" i="3"/>
  <c r="N30" i="3"/>
  <c r="N31" i="3"/>
  <c r="N32" i="3"/>
  <c r="N33" i="3"/>
  <c r="N34" i="3"/>
  <c r="N35" i="3"/>
  <c r="N36" i="3"/>
  <c r="N37" i="3"/>
  <c r="N38" i="3"/>
  <c r="N21" i="3"/>
  <c r="N114" i="3" l="1"/>
  <c r="O257" i="3" l="1"/>
  <c r="I257" i="3"/>
  <c r="G129" i="3" l="1"/>
  <c r="H129" i="3"/>
  <c r="F129" i="3"/>
  <c r="N132" i="3"/>
  <c r="O132" i="3"/>
  <c r="I132" i="3"/>
  <c r="K132" i="3"/>
  <c r="L132" i="3"/>
  <c r="M250" i="3" l="1"/>
  <c r="M241" i="3" s="1"/>
  <c r="N246" i="3" l="1"/>
  <c r="N212" i="3" l="1"/>
  <c r="N213" i="3"/>
  <c r="N201" i="3"/>
  <c r="N202" i="3"/>
  <c r="N203" i="3"/>
  <c r="N204" i="3"/>
  <c r="N205" i="3"/>
  <c r="N198" i="3"/>
  <c r="N200" i="3"/>
  <c r="N178" i="3"/>
  <c r="N179" i="3"/>
  <c r="N180" i="3"/>
  <c r="N181" i="3"/>
  <c r="N182" i="3"/>
  <c r="N183" i="3"/>
  <c r="N184" i="3"/>
  <c r="N185" i="3"/>
  <c r="N186" i="3"/>
  <c r="N190" i="3"/>
  <c r="N191" i="3"/>
  <c r="N159" i="3"/>
  <c r="N136" i="3"/>
  <c r="N121" i="3"/>
  <c r="N107" i="3"/>
  <c r="N87" i="3"/>
  <c r="N88" i="3"/>
  <c r="N39" i="3"/>
  <c r="N40" i="3"/>
  <c r="N41" i="3"/>
  <c r="N42" i="3"/>
  <c r="N43" i="3"/>
  <c r="N44" i="3"/>
  <c r="N45" i="3"/>
  <c r="N46" i="3"/>
  <c r="N47" i="3"/>
  <c r="N48" i="3"/>
  <c r="N23" i="3"/>
  <c r="N248" i="3" l="1"/>
  <c r="M210" i="3"/>
  <c r="M119" i="3" l="1"/>
  <c r="N285" i="3" l="1"/>
  <c r="N284" i="3"/>
  <c r="N283" i="3"/>
  <c r="N282" i="3"/>
  <c r="N277" i="3"/>
  <c r="N275" i="3"/>
  <c r="N274" i="3"/>
  <c r="N273" i="3"/>
  <c r="N271" i="3"/>
  <c r="N270" i="3"/>
  <c r="N268" i="3"/>
  <c r="N267" i="3"/>
  <c r="N266" i="3"/>
  <c r="N265" i="3"/>
  <c r="N264" i="3"/>
  <c r="N263" i="3"/>
  <c r="N262" i="3"/>
  <c r="N261" i="3"/>
  <c r="N259" i="3"/>
  <c r="N256" i="3"/>
  <c r="N255" i="3"/>
  <c r="N253" i="3"/>
  <c r="N252" i="3"/>
  <c r="N251" i="3"/>
  <c r="N250" i="3"/>
  <c r="N249" i="3"/>
  <c r="N245" i="3"/>
  <c r="N244" i="3"/>
  <c r="N243" i="3"/>
  <c r="N242" i="3"/>
  <c r="N240" i="3"/>
  <c r="N239" i="3"/>
  <c r="N238" i="3"/>
  <c r="N237" i="3"/>
  <c r="N236" i="3"/>
  <c r="N235" i="3"/>
  <c r="N234" i="3"/>
  <c r="N232" i="3"/>
  <c r="N231" i="3"/>
  <c r="N230" i="3"/>
  <c r="N229" i="3"/>
  <c r="N228" i="3"/>
  <c r="N226" i="3"/>
  <c r="N224" i="3"/>
  <c r="N223" i="3"/>
  <c r="N222" i="3"/>
  <c r="N221" i="3"/>
  <c r="N220" i="3"/>
  <c r="N218" i="3"/>
  <c r="N217" i="3"/>
  <c r="N208" i="3"/>
  <c r="N193" i="3"/>
  <c r="N192" i="3"/>
  <c r="N175" i="3"/>
  <c r="N172" i="3"/>
  <c r="N171" i="3"/>
  <c r="N169" i="3"/>
  <c r="N168" i="3"/>
  <c r="N166" i="3"/>
  <c r="N165" i="3"/>
  <c r="N164" i="3"/>
  <c r="N163" i="3"/>
  <c r="N162" i="3"/>
  <c r="N160" i="3"/>
  <c r="N157" i="3"/>
  <c r="N154" i="3"/>
  <c r="N153" i="3"/>
  <c r="N152" i="3"/>
  <c r="N150" i="3"/>
  <c r="N149" i="3"/>
  <c r="N148" i="3"/>
  <c r="N147" i="3"/>
  <c r="N145" i="3"/>
  <c r="N144" i="3"/>
  <c r="N142" i="3"/>
  <c r="N141" i="3"/>
  <c r="N140" i="3"/>
  <c r="N137" i="3"/>
  <c r="N135" i="3"/>
  <c r="N131" i="3"/>
  <c r="N126" i="3"/>
  <c r="N125" i="3"/>
  <c r="N118" i="3"/>
  <c r="N116" i="3"/>
  <c r="N112" i="3"/>
  <c r="N111" i="3"/>
  <c r="N110" i="3"/>
  <c r="N108" i="3"/>
  <c r="N106" i="3"/>
  <c r="N103" i="3"/>
  <c r="N96" i="3"/>
  <c r="N95" i="3"/>
  <c r="N94" i="3"/>
  <c r="N93" i="3"/>
  <c r="N92" i="3"/>
  <c r="N91" i="3"/>
  <c r="N90" i="3"/>
  <c r="N89" i="3"/>
  <c r="N85" i="3"/>
  <c r="N79" i="3"/>
  <c r="N78" i="3"/>
  <c r="N77" i="3"/>
  <c r="N76" i="3"/>
  <c r="N73" i="3"/>
  <c r="N72" i="3"/>
  <c r="N69" i="3"/>
  <c r="N68" i="3"/>
  <c r="N65" i="3"/>
  <c r="N64" i="3"/>
  <c r="N62" i="3"/>
  <c r="N59" i="3"/>
  <c r="N58" i="3"/>
  <c r="N55" i="3"/>
  <c r="N54" i="3"/>
  <c r="N51" i="3"/>
  <c r="N26" i="3"/>
  <c r="N25" i="3"/>
  <c r="N22" i="3"/>
  <c r="M104" i="3"/>
  <c r="I284" i="3"/>
  <c r="G250" i="3" l="1"/>
  <c r="H250" i="3"/>
  <c r="E260" i="3"/>
  <c r="H243" i="3"/>
  <c r="F243" i="3"/>
  <c r="G243" i="3"/>
  <c r="K243" i="3" s="1"/>
  <c r="E243" i="3"/>
  <c r="H241" i="3"/>
  <c r="O243" i="3"/>
  <c r="O244" i="3"/>
  <c r="O245" i="3"/>
  <c r="I244" i="3"/>
  <c r="K244" i="3"/>
  <c r="I245" i="3"/>
  <c r="K245" i="3"/>
  <c r="E99" i="3"/>
  <c r="I243" i="3" l="1"/>
  <c r="I236" i="3"/>
  <c r="I237" i="3"/>
  <c r="H56" i="3" l="1"/>
  <c r="O112" i="3" l="1"/>
  <c r="L111" i="3"/>
  <c r="I112" i="3"/>
  <c r="K112" i="3"/>
  <c r="M187" i="3" l="1"/>
  <c r="N187" i="3" s="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H281" i="3"/>
  <c r="I224" i="3" l="1"/>
  <c r="F146" i="3" l="1"/>
  <c r="F20" i="3"/>
  <c r="I25" i="3"/>
  <c r="K25" i="3"/>
  <c r="L25" i="3"/>
  <c r="I26" i="3"/>
  <c r="K26" i="3"/>
  <c r="L26" i="3"/>
  <c r="M167" i="3" l="1"/>
  <c r="O144" i="3"/>
  <c r="O145" i="3"/>
  <c r="M143" i="3"/>
  <c r="N143" i="3" s="1"/>
  <c r="M138" i="3"/>
  <c r="G233" i="3" l="1"/>
  <c r="H233" i="3"/>
  <c r="F233" i="3"/>
  <c r="I233" i="3" l="1"/>
  <c r="M182" i="3"/>
  <c r="I180" i="3"/>
  <c r="I181" i="3"/>
  <c r="I183" i="3"/>
  <c r="I184" i="3"/>
  <c r="I185" i="3"/>
  <c r="I186"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37" i="3"/>
  <c r="O139" i="3"/>
  <c r="O140" i="3"/>
  <c r="O141" i="3"/>
  <c r="O142" i="3"/>
  <c r="O143" i="3"/>
  <c r="O147" i="3"/>
  <c r="O148" i="3"/>
  <c r="O149" i="3"/>
  <c r="O152" i="3"/>
  <c r="O154" i="3"/>
  <c r="O155" i="3"/>
  <c r="O156" i="3"/>
  <c r="O157" i="3"/>
  <c r="O158" i="3"/>
  <c r="O159" i="3"/>
  <c r="O160" i="3"/>
  <c r="O162" i="3"/>
  <c r="O163" i="3"/>
  <c r="O165" i="3"/>
  <c r="O166" i="3"/>
  <c r="O168" i="3"/>
  <c r="O169" i="3"/>
  <c r="O171" i="3"/>
  <c r="O172" i="3"/>
  <c r="O174" i="3"/>
  <c r="O175" i="3"/>
  <c r="O177" i="3"/>
  <c r="O178" i="3"/>
  <c r="O180" i="3"/>
  <c r="O181" i="3"/>
  <c r="O183" i="3"/>
  <c r="O184" i="3"/>
  <c r="O185" i="3"/>
  <c r="O186" i="3"/>
  <c r="O188" i="3"/>
  <c r="O189" i="3"/>
  <c r="O190" i="3"/>
  <c r="O191" i="3"/>
  <c r="O192" i="3"/>
  <c r="O193" i="3"/>
  <c r="O195" i="3"/>
  <c r="O197" i="3"/>
  <c r="O198" i="3"/>
  <c r="O199" i="3"/>
  <c r="O200" i="3"/>
  <c r="O201" i="3"/>
  <c r="O203" i="3"/>
  <c r="O204" i="3"/>
  <c r="O205" i="3"/>
  <c r="O206" i="3"/>
  <c r="O208" i="3"/>
  <c r="O209" i="3"/>
  <c r="O211" i="3"/>
  <c r="O212" i="3"/>
  <c r="O213" i="3"/>
  <c r="O214" i="3"/>
  <c r="O215" i="3"/>
  <c r="O216" i="3"/>
  <c r="O217" i="3"/>
  <c r="O218" i="3"/>
  <c r="O220" i="3"/>
  <c r="O221" i="3"/>
  <c r="O222" i="3"/>
  <c r="O223" i="3"/>
  <c r="O224" i="3"/>
  <c r="O226" i="3"/>
  <c r="O228" i="3"/>
  <c r="O229" i="3"/>
  <c r="O230" i="3"/>
  <c r="O231" i="3"/>
  <c r="O232" i="3"/>
  <c r="O234" i="3"/>
  <c r="O235" i="3"/>
  <c r="O236" i="3"/>
  <c r="O237" i="3"/>
  <c r="O239" i="3"/>
  <c r="O240" i="3"/>
  <c r="O242" i="3"/>
  <c r="O246" i="3"/>
  <c r="O247" i="3"/>
  <c r="O248" i="3"/>
  <c r="O249" i="3"/>
  <c r="O251" i="3"/>
  <c r="O252" i="3"/>
  <c r="O253" i="3"/>
  <c r="O255" i="3"/>
  <c r="O256" i="3"/>
  <c r="O259" i="3"/>
  <c r="O261" i="3"/>
  <c r="O262" i="3"/>
  <c r="O263" i="3"/>
  <c r="O264" i="3"/>
  <c r="O265" i="3"/>
  <c r="O266" i="3"/>
  <c r="O267" i="3"/>
  <c r="O268" i="3"/>
  <c r="O270" i="3"/>
  <c r="O271" i="3"/>
  <c r="O273" i="3"/>
  <c r="O274" i="3"/>
  <c r="O275" i="3"/>
  <c r="O276" i="3"/>
  <c r="O277" i="3"/>
  <c r="O280" i="3"/>
  <c r="O282" i="3"/>
  <c r="O283" i="3"/>
  <c r="O284" i="3"/>
  <c r="O285" i="3"/>
  <c r="O286" i="3"/>
  <c r="O150" i="3" l="1"/>
  <c r="G170" i="3" l="1"/>
  <c r="H170" i="3"/>
  <c r="F170" i="3"/>
  <c r="K170" i="3"/>
  <c r="I171" i="3"/>
  <c r="K171" i="3"/>
  <c r="I172" i="3"/>
  <c r="K172" i="3"/>
  <c r="G109" i="3"/>
  <c r="K109" i="3" s="1"/>
  <c r="H109" i="3"/>
  <c r="F109" i="3"/>
  <c r="I109" i="3" s="1"/>
  <c r="I110" i="3"/>
  <c r="K110" i="3"/>
  <c r="L110" i="3"/>
  <c r="I111" i="3"/>
  <c r="K111" i="3"/>
  <c r="O109" i="3" l="1"/>
  <c r="N109" i="3"/>
  <c r="O170" i="3"/>
  <c r="N170" i="3"/>
  <c r="L109" i="3"/>
  <c r="I170" i="3"/>
  <c r="G52" i="3"/>
  <c r="H52" i="3"/>
  <c r="N52" i="3" s="1"/>
  <c r="F52" i="3"/>
  <c r="I53" i="3"/>
  <c r="J53" i="3"/>
  <c r="K53" i="3"/>
  <c r="L53" i="3"/>
  <c r="I54" i="3"/>
  <c r="J54" i="3"/>
  <c r="K54" i="3"/>
  <c r="L54" i="3"/>
  <c r="H210" i="3" l="1"/>
  <c r="N210" i="3" s="1"/>
  <c r="M233" i="3" l="1"/>
  <c r="N233" i="3" s="1"/>
  <c r="M219" i="3"/>
  <c r="M207" i="3" s="1"/>
  <c r="O233" i="3" l="1"/>
  <c r="E146" i="3"/>
  <c r="E138" i="3"/>
  <c r="E133" i="3"/>
  <c r="E129" i="3"/>
  <c r="E123" i="3"/>
  <c r="E119" i="3"/>
  <c r="E104" i="3"/>
  <c r="E101" i="3"/>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33" i="3"/>
  <c r="G133" i="3"/>
  <c r="F138" i="3"/>
  <c r="G138" i="3"/>
  <c r="G146" i="3"/>
  <c r="F99" i="3" l="1"/>
  <c r="G10" i="3"/>
  <c r="F115" i="3"/>
  <c r="G81" i="3"/>
  <c r="F81" i="3"/>
  <c r="E151" i="3"/>
  <c r="G115" i="3"/>
  <c r="F10" i="3"/>
  <c r="M254" i="3" l="1"/>
  <c r="N254" i="3" s="1"/>
  <c r="I21" i="3" l="1"/>
  <c r="J21" i="3"/>
  <c r="K21" i="3"/>
  <c r="I22" i="3"/>
  <c r="J22" i="3"/>
  <c r="K22" i="3"/>
  <c r="I23" i="3"/>
  <c r="J23" i="3"/>
  <c r="K23" i="3"/>
  <c r="M202" i="3" l="1"/>
  <c r="I214" i="3" l="1"/>
  <c r="F210" i="3" l="1"/>
  <c r="G210" i="3"/>
  <c r="E210" i="3"/>
  <c r="E164" i="3"/>
  <c r="H20" i="3" l="1"/>
  <c r="O20" i="3" l="1"/>
  <c r="N7" i="3"/>
  <c r="I127" i="3"/>
  <c r="M281" i="3" l="1"/>
  <c r="F281" i="3"/>
  <c r="G281" i="3"/>
  <c r="E281" i="3"/>
  <c r="I285" i="3"/>
  <c r="O281" i="3" l="1"/>
  <c r="N281" i="3"/>
  <c r="I107" i="3"/>
  <c r="K107" i="3"/>
  <c r="L107" i="3"/>
  <c r="N19" i="3"/>
  <c r="N18" i="3"/>
  <c r="N15" i="3"/>
  <c r="N14" i="3"/>
  <c r="N9" i="3"/>
  <c r="N8" i="3"/>
  <c r="L120" i="3" l="1"/>
  <c r="L121" i="3"/>
  <c r="L122" i="3"/>
  <c r="M272" i="3" l="1"/>
  <c r="M269" i="3"/>
  <c r="M260" i="3"/>
  <c r="M258" i="3" s="1"/>
  <c r="M238" i="3"/>
  <c r="N241" i="3" l="1"/>
  <c r="M227" i="3"/>
  <c r="M225" i="3" s="1"/>
  <c r="O210" i="3"/>
  <c r="M196" i="3" l="1"/>
  <c r="N196" i="3" s="1"/>
  <c r="M179" i="3"/>
  <c r="M176" i="3"/>
  <c r="N176" i="3" s="1"/>
  <c r="M173" i="3"/>
  <c r="N173" i="3" s="1"/>
  <c r="M164" i="3"/>
  <c r="M146" i="3"/>
  <c r="M133" i="3"/>
  <c r="M129" i="3"/>
  <c r="N129" i="3" s="1"/>
  <c r="M123" i="3"/>
  <c r="M101" i="3"/>
  <c r="M92" i="3"/>
  <c r="M83" i="3"/>
  <c r="M81" i="3" s="1"/>
  <c r="M74" i="3"/>
  <c r="M70" i="3"/>
  <c r="M66" i="3"/>
  <c r="M60" i="3"/>
  <c r="M56" i="3"/>
  <c r="N56" i="3" s="1"/>
  <c r="M52" i="3"/>
  <c r="M49" i="3"/>
  <c r="M16" i="3"/>
  <c r="M12" i="3"/>
  <c r="M194" i="3" l="1"/>
  <c r="N194" i="3" s="1"/>
  <c r="M99" i="3"/>
  <c r="M161" i="3"/>
  <c r="M115" i="3"/>
  <c r="O52" i="3"/>
  <c r="M10" i="3"/>
  <c r="M151" i="3" l="1"/>
  <c r="M278" i="3"/>
  <c r="M279" i="3" s="1"/>
  <c r="M287" i="3" l="1"/>
  <c r="M288" i="3"/>
  <c r="H28" i="3"/>
  <c r="I37" i="3"/>
  <c r="J37" i="3"/>
  <c r="K37" i="3"/>
  <c r="L37" i="3"/>
  <c r="I38" i="3"/>
  <c r="J38" i="3"/>
  <c r="K38" i="3"/>
  <c r="L38" i="3"/>
  <c r="I47" i="3" l="1"/>
  <c r="J47" i="3"/>
  <c r="K47" i="3"/>
  <c r="L47" i="3"/>
  <c r="E238" i="3"/>
  <c r="I136" i="3" l="1"/>
  <c r="K136" i="3"/>
  <c r="L136" i="3"/>
  <c r="I137" i="3"/>
  <c r="K137" i="3"/>
  <c r="L137" i="3"/>
  <c r="I97" i="3" l="1"/>
  <c r="K97" i="3"/>
  <c r="L97" i="3"/>
  <c r="I87" i="3"/>
  <c r="J87" i="3"/>
  <c r="K87" i="3"/>
  <c r="L87" i="3"/>
  <c r="I88" i="3"/>
  <c r="J88" i="3"/>
  <c r="K88" i="3"/>
  <c r="L88" i="3"/>
  <c r="G182" i="3" l="1"/>
  <c r="H182" i="3"/>
  <c r="F182" i="3"/>
  <c r="I182" i="3" l="1"/>
  <c r="O182" i="3"/>
  <c r="H219" i="3"/>
  <c r="O219" i="3" l="1"/>
  <c r="N219" i="3"/>
  <c r="H207" i="3"/>
  <c r="G219" i="3"/>
  <c r="F219" i="3"/>
  <c r="I220" i="3"/>
  <c r="I221" i="3"/>
  <c r="O207" i="3" l="1"/>
  <c r="N207" i="3"/>
  <c r="I201" i="3"/>
  <c r="I203" i="3"/>
  <c r="I204" i="3"/>
  <c r="G202" i="3"/>
  <c r="H202" i="3"/>
  <c r="F202" i="3"/>
  <c r="O202" i="3" l="1"/>
  <c r="I202" i="3"/>
  <c r="H83" i="3" l="1"/>
  <c r="I86" i="3"/>
  <c r="J86" i="3"/>
  <c r="K86" i="3"/>
  <c r="L86" i="3"/>
  <c r="O83" i="3" l="1"/>
  <c r="I226" i="3"/>
  <c r="I228" i="3"/>
  <c r="I229" i="3"/>
  <c r="I230" i="3"/>
  <c r="I232" i="3"/>
  <c r="I234" i="3"/>
  <c r="I235" i="3"/>
  <c r="I239" i="3"/>
  <c r="I240" i="3"/>
  <c r="I263" i="3" l="1"/>
  <c r="I264" i="3"/>
  <c r="G260" i="3"/>
  <c r="H260" i="3"/>
  <c r="F260" i="3"/>
  <c r="O260" i="3" l="1"/>
  <c r="N260" i="3"/>
  <c r="I26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7" i="3"/>
  <c r="I275" i="3"/>
  <c r="H146" i="3" l="1"/>
  <c r="O146" i="3" l="1"/>
  <c r="N146" i="3"/>
  <c r="I73" i="3"/>
  <c r="K75" i="3"/>
  <c r="K76" i="3"/>
  <c r="K77" i="3"/>
  <c r="K90" i="3"/>
  <c r="K91" i="3"/>
  <c r="K93" i="3"/>
  <c r="K94" i="3"/>
  <c r="K95" i="3"/>
  <c r="K96" i="3"/>
  <c r="I90" i="3"/>
  <c r="I91" i="3"/>
  <c r="I93" i="3"/>
  <c r="I94" i="3"/>
  <c r="I95" i="3"/>
  <c r="I96" i="3"/>
  <c r="K102" i="3"/>
  <c r="K103" i="3"/>
  <c r="K105" i="3"/>
  <c r="I102" i="3"/>
  <c r="I103" i="3"/>
  <c r="I105" i="3"/>
  <c r="L148" i="3"/>
  <c r="L147" i="3"/>
  <c r="L146" i="3"/>
  <c r="L143" i="3"/>
  <c r="L142" i="3"/>
  <c r="L141" i="3"/>
  <c r="L140" i="3"/>
  <c r="L139"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74" i="3"/>
  <c r="I273" i="3"/>
  <c r="I271" i="3"/>
  <c r="I270" i="3"/>
  <c r="I253" i="3"/>
  <c r="I252" i="3"/>
  <c r="I251" i="3"/>
  <c r="I223" i="3"/>
  <c r="I212" i="3"/>
  <c r="I211" i="3"/>
  <c r="I209" i="3"/>
  <c r="I206" i="3"/>
  <c r="I205" i="3"/>
  <c r="I200" i="3"/>
  <c r="I199" i="3"/>
  <c r="I198" i="3"/>
  <c r="I197" i="3"/>
  <c r="I135" i="3"/>
  <c r="I134" i="3"/>
  <c r="I126" i="3"/>
  <c r="I125" i="3"/>
  <c r="I124" i="3"/>
  <c r="I122" i="3"/>
  <c r="I121" i="3"/>
  <c r="I120" i="3"/>
  <c r="I118" i="3"/>
  <c r="I117" i="3"/>
  <c r="K7" i="3"/>
  <c r="I7" i="3"/>
  <c r="O129" i="3" l="1"/>
  <c r="K220" i="3"/>
  <c r="I222" i="3"/>
  <c r="K222" i="3"/>
  <c r="I219" i="3" l="1"/>
  <c r="K219" i="3"/>
  <c r="J73" i="3" l="1"/>
  <c r="K73" i="3"/>
  <c r="L73" i="3"/>
  <c r="F272" i="3" l="1"/>
  <c r="G272" i="3"/>
  <c r="H272" i="3"/>
  <c r="N272" i="3" s="1"/>
  <c r="E272" i="3"/>
  <c r="F269" i="3"/>
  <c r="G269" i="3"/>
  <c r="H269" i="3"/>
  <c r="N269" i="3" s="1"/>
  <c r="E269" i="3"/>
  <c r="F258" i="3"/>
  <c r="G258" i="3"/>
  <c r="H258" i="3"/>
  <c r="E258" i="3"/>
  <c r="F254" i="3"/>
  <c r="G254" i="3"/>
  <c r="H254" i="3"/>
  <c r="O254" i="3" s="1"/>
  <c r="E254" i="3"/>
  <c r="F250" i="3"/>
  <c r="F241" i="3" s="1"/>
  <c r="G241" i="3"/>
  <c r="O250" i="3"/>
  <c r="E250" i="3"/>
  <c r="E241" i="3" s="1"/>
  <c r="F238" i="3"/>
  <c r="G238" i="3"/>
  <c r="H238" i="3"/>
  <c r="O238" i="3" s="1"/>
  <c r="F227" i="3"/>
  <c r="G227" i="3"/>
  <c r="G225" i="3" s="1"/>
  <c r="H227" i="3"/>
  <c r="N227" i="3" s="1"/>
  <c r="E227" i="3"/>
  <c r="E225" i="3" s="1"/>
  <c r="E219" i="3"/>
  <c r="E207" i="3" s="1"/>
  <c r="F207" i="3"/>
  <c r="G207" i="3"/>
  <c r="F196" i="3"/>
  <c r="F194" i="3" s="1"/>
  <c r="G196" i="3"/>
  <c r="G194" i="3" s="1"/>
  <c r="H196" i="3"/>
  <c r="O196" i="3" s="1"/>
  <c r="E196" i="3"/>
  <c r="E194" i="3" s="1"/>
  <c r="F187" i="3"/>
  <c r="G187" i="3"/>
  <c r="H187" i="3"/>
  <c r="E187" i="3"/>
  <c r="F179" i="3"/>
  <c r="G179" i="3"/>
  <c r="H179" i="3"/>
  <c r="E179" i="3"/>
  <c r="F173" i="3"/>
  <c r="G173" i="3"/>
  <c r="H173" i="3"/>
  <c r="O173" i="3" s="1"/>
  <c r="E173" i="3"/>
  <c r="E167" i="3"/>
  <c r="E161" i="3" s="1"/>
  <c r="F164" i="3"/>
  <c r="G164" i="3"/>
  <c r="H164" i="3"/>
  <c r="O258" i="3" l="1"/>
  <c r="N258" i="3"/>
  <c r="O269" i="3"/>
  <c r="O272" i="3"/>
  <c r="O227" i="3"/>
  <c r="G161" i="3"/>
  <c r="G278" i="3" s="1"/>
  <c r="O187" i="3"/>
  <c r="O179" i="3"/>
  <c r="I179" i="3"/>
  <c r="O164" i="3"/>
  <c r="H225" i="3"/>
  <c r="N225" i="3" s="1"/>
  <c r="H194" i="3"/>
  <c r="I238" i="3"/>
  <c r="I227" i="3"/>
  <c r="F225" i="3"/>
  <c r="I269" i="3"/>
  <c r="I272" i="3"/>
  <c r="I250" i="3"/>
  <c r="I210" i="3"/>
  <c r="I196" i="3"/>
  <c r="O241" i="3" l="1"/>
  <c r="O194" i="3"/>
  <c r="O225" i="3"/>
  <c r="H138" i="3"/>
  <c r="H133" i="3"/>
  <c r="H119" i="3"/>
  <c r="N119" i="3" s="1"/>
  <c r="H123" i="3"/>
  <c r="H104" i="3"/>
  <c r="H101" i="3"/>
  <c r="N101" i="3" s="1"/>
  <c r="H92" i="3"/>
  <c r="O92" i="3" s="1"/>
  <c r="H74" i="3"/>
  <c r="N74" i="3" s="1"/>
  <c r="H66" i="3"/>
  <c r="N66" i="3" s="1"/>
  <c r="H49" i="3"/>
  <c r="N49" i="3" s="1"/>
  <c r="O138" i="3" l="1"/>
  <c r="N138" i="3"/>
  <c r="O133" i="3"/>
  <c r="N133" i="3"/>
  <c r="O123" i="3"/>
  <c r="N123" i="3"/>
  <c r="O104" i="3"/>
  <c r="N104" i="3"/>
  <c r="O101" i="3"/>
  <c r="H99" i="3"/>
  <c r="O74" i="3"/>
  <c r="O49" i="3"/>
  <c r="O66" i="3"/>
  <c r="O119" i="3"/>
  <c r="H81" i="3"/>
  <c r="I138" i="3"/>
  <c r="L119" i="3"/>
  <c r="K92" i="3"/>
  <c r="I119" i="3"/>
  <c r="I133" i="3"/>
  <c r="I92" i="3"/>
  <c r="I123" i="3"/>
  <c r="I104" i="3"/>
  <c r="L138" i="3"/>
  <c r="K138" i="3"/>
  <c r="L133" i="3"/>
  <c r="K133" i="3"/>
  <c r="K123" i="3"/>
  <c r="L123" i="3"/>
  <c r="K119" i="3"/>
  <c r="L104" i="3"/>
  <c r="K104" i="3"/>
  <c r="K101" i="3"/>
  <c r="L101" i="3"/>
  <c r="I101" i="3"/>
  <c r="H115" i="3"/>
  <c r="O99" i="3" l="1"/>
  <c r="N99" i="3"/>
  <c r="O115" i="3"/>
  <c r="N115" i="3"/>
  <c r="O81" i="3"/>
  <c r="L99" i="3"/>
  <c r="H16" i="3"/>
  <c r="O16" i="3" s="1"/>
  <c r="H12" i="3"/>
  <c r="O12" i="3" s="1"/>
  <c r="N16" i="3" l="1"/>
  <c r="N12" i="3"/>
  <c r="L16" i="3"/>
  <c r="H167" i="3"/>
  <c r="O167" i="3" l="1"/>
  <c r="N167" i="3"/>
  <c r="I159" i="3"/>
  <c r="K287" i="3" l="1"/>
  <c r="L286" i="3"/>
  <c r="K286" i="3"/>
  <c r="I286" i="3"/>
  <c r="K284" i="3"/>
  <c r="L283" i="3"/>
  <c r="K283" i="3"/>
  <c r="I283" i="3"/>
  <c r="K282" i="3"/>
  <c r="K281" i="3"/>
  <c r="K280" i="3"/>
  <c r="I280" i="3"/>
  <c r="K277" i="3"/>
  <c r="K276" i="3"/>
  <c r="I276" i="3"/>
  <c r="K268" i="3"/>
  <c r="I268" i="3"/>
  <c r="K267" i="3"/>
  <c r="I267" i="3"/>
  <c r="K266" i="3"/>
  <c r="I266" i="3"/>
  <c r="K265" i="3"/>
  <c r="I265" i="3"/>
  <c r="I262" i="3"/>
  <c r="I261" i="3"/>
  <c r="K260" i="3"/>
  <c r="K259" i="3"/>
  <c r="I259" i="3"/>
  <c r="K258" i="3"/>
  <c r="I258" i="3"/>
  <c r="K256" i="3"/>
  <c r="I256" i="3"/>
  <c r="K255" i="3"/>
  <c r="I255" i="3"/>
  <c r="K254" i="3"/>
  <c r="I254" i="3"/>
  <c r="K249" i="3"/>
  <c r="I249" i="3"/>
  <c r="K248" i="3"/>
  <c r="I248" i="3"/>
  <c r="K246" i="3"/>
  <c r="I246" i="3"/>
  <c r="K242" i="3"/>
  <c r="I242" i="3"/>
  <c r="K240" i="3"/>
  <c r="K238" i="3"/>
  <c r="K228" i="3"/>
  <c r="K227" i="3"/>
  <c r="K226" i="3"/>
  <c r="K225" i="3"/>
  <c r="I225" i="3"/>
  <c r="K218" i="3"/>
  <c r="I218" i="3"/>
  <c r="K217" i="3"/>
  <c r="I217" i="3"/>
  <c r="K216" i="3"/>
  <c r="K215" i="3"/>
  <c r="I215" i="3"/>
  <c r="K213" i="3"/>
  <c r="I213" i="3"/>
  <c r="K208" i="3"/>
  <c r="I208" i="3"/>
  <c r="K205" i="3"/>
  <c r="K201" i="3"/>
  <c r="K199" i="3"/>
  <c r="K195" i="3"/>
  <c r="I195" i="3"/>
  <c r="K194" i="3"/>
  <c r="I194" i="3"/>
  <c r="K193" i="3"/>
  <c r="I193" i="3"/>
  <c r="K192" i="3"/>
  <c r="I192" i="3"/>
  <c r="K191" i="3"/>
  <c r="I191" i="3"/>
  <c r="K190" i="3"/>
  <c r="I190" i="3"/>
  <c r="K189" i="3"/>
  <c r="I189" i="3"/>
  <c r="K187" i="3"/>
  <c r="I187" i="3"/>
  <c r="K181" i="3"/>
  <c r="K179" i="3"/>
  <c r="K178" i="3"/>
  <c r="I178" i="3"/>
  <c r="K177" i="3"/>
  <c r="I177" i="3"/>
  <c r="H176" i="3"/>
  <c r="K176" i="3"/>
  <c r="F176" i="3"/>
  <c r="E176" i="3"/>
  <c r="E278" i="3" s="1"/>
  <c r="K175" i="3"/>
  <c r="I175" i="3"/>
  <c r="K174" i="3"/>
  <c r="I174" i="3"/>
  <c r="K169" i="3"/>
  <c r="I169" i="3"/>
  <c r="K168" i="3"/>
  <c r="I168" i="3"/>
  <c r="K167" i="3"/>
  <c r="F167" i="3"/>
  <c r="F161" i="3" s="1"/>
  <c r="K166" i="3"/>
  <c r="I166" i="3"/>
  <c r="K165" i="3"/>
  <c r="I165" i="3"/>
  <c r="K163" i="3"/>
  <c r="I163" i="3"/>
  <c r="K162" i="3"/>
  <c r="I162" i="3"/>
  <c r="K160" i="3"/>
  <c r="I160" i="3"/>
  <c r="K159" i="3"/>
  <c r="K158" i="3"/>
  <c r="I158" i="3"/>
  <c r="K157" i="3"/>
  <c r="I157" i="3"/>
  <c r="L156" i="3"/>
  <c r="K156" i="3"/>
  <c r="I156" i="3"/>
  <c r="L155" i="3"/>
  <c r="K155" i="3"/>
  <c r="I155" i="3"/>
  <c r="L154" i="3"/>
  <c r="K154" i="3"/>
  <c r="J154" i="3"/>
  <c r="I154" i="3"/>
  <c r="H153" i="3"/>
  <c r="O153" i="3" s="1"/>
  <c r="G153" i="3"/>
  <c r="K153" i="3" s="1"/>
  <c r="F153" i="3"/>
  <c r="I153" i="3" s="1"/>
  <c r="E153" i="3"/>
  <c r="L152" i="3"/>
  <c r="K152" i="3"/>
  <c r="I152" i="3"/>
  <c r="L150" i="3"/>
  <c r="K150" i="3"/>
  <c r="I150" i="3"/>
  <c r="L149" i="3"/>
  <c r="K149" i="3"/>
  <c r="J149" i="3"/>
  <c r="I149" i="3"/>
  <c r="K148" i="3"/>
  <c r="J148" i="3"/>
  <c r="I148" i="3"/>
  <c r="K147" i="3"/>
  <c r="J147" i="3"/>
  <c r="I147" i="3"/>
  <c r="K146" i="3"/>
  <c r="J146" i="3"/>
  <c r="I146" i="3"/>
  <c r="K143" i="3"/>
  <c r="J143" i="3"/>
  <c r="I143" i="3"/>
  <c r="K142" i="3"/>
  <c r="J142" i="3"/>
  <c r="I142" i="3"/>
  <c r="K141" i="3"/>
  <c r="J141" i="3"/>
  <c r="I141" i="3"/>
  <c r="K140" i="3"/>
  <c r="J140" i="3"/>
  <c r="I140"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70" i="3" l="1"/>
  <c r="N70" i="3"/>
  <c r="O60" i="3"/>
  <c r="N60" i="3"/>
  <c r="O56" i="3"/>
  <c r="H10" i="3"/>
  <c r="H161" i="3"/>
  <c r="O176" i="3"/>
  <c r="F151" i="3"/>
  <c r="G151" i="3"/>
  <c r="I70" i="3"/>
  <c r="I52" i="3"/>
  <c r="I60" i="3"/>
  <c r="I56" i="3"/>
  <c r="F278" i="3"/>
  <c r="I216" i="3"/>
  <c r="I207" i="3"/>
  <c r="I167" i="3"/>
  <c r="I20" i="3"/>
  <c r="E279" i="3"/>
  <c r="I16" i="3"/>
  <c r="L70" i="3"/>
  <c r="K70" i="3"/>
  <c r="K49" i="3"/>
  <c r="I12" i="3"/>
  <c r="I241" i="3"/>
  <c r="I173" i="3"/>
  <c r="I164" i="3"/>
  <c r="K129" i="3"/>
  <c r="K99" i="3"/>
  <c r="K81" i="3"/>
  <c r="K65" i="3"/>
  <c r="K60" i="3"/>
  <c r="K56" i="3"/>
  <c r="K52" i="3"/>
  <c r="I28" i="3"/>
  <c r="K28" i="3"/>
  <c r="K20" i="3"/>
  <c r="K16" i="3"/>
  <c r="L60" i="3"/>
  <c r="L52" i="3"/>
  <c r="L28" i="3"/>
  <c r="L12" i="3"/>
  <c r="I176" i="3"/>
  <c r="K12" i="3"/>
  <c r="J20" i="3"/>
  <c r="L20" i="3"/>
  <c r="G279" i="3"/>
  <c r="J12" i="3"/>
  <c r="J16" i="3"/>
  <c r="J49" i="3"/>
  <c r="L49" i="3"/>
  <c r="J56" i="3"/>
  <c r="L56" i="3"/>
  <c r="J65" i="3"/>
  <c r="L65" i="3"/>
  <c r="J81" i="3"/>
  <c r="L81" i="3"/>
  <c r="J99" i="3"/>
  <c r="J129" i="3"/>
  <c r="L129" i="3"/>
  <c r="J153" i="3"/>
  <c r="L153" i="3"/>
  <c r="K161" i="3"/>
  <c r="K164" i="3"/>
  <c r="K173" i="3"/>
  <c r="K207" i="3"/>
  <c r="K241" i="3"/>
  <c r="J52" i="3"/>
  <c r="J60" i="3"/>
  <c r="J70" i="3"/>
  <c r="H151" i="3" l="1"/>
  <c r="N151" i="3" s="1"/>
  <c r="N10" i="3"/>
  <c r="O161" i="3"/>
  <c r="N161" i="3"/>
  <c r="O10" i="3"/>
  <c r="H278" i="3"/>
  <c r="K278" i="3" s="1"/>
  <c r="F279" i="3"/>
  <c r="E287" i="3"/>
  <c r="E288" i="3"/>
  <c r="I161" i="3"/>
  <c r="K10" i="3"/>
  <c r="J10" i="3"/>
  <c r="L10" i="3"/>
  <c r="I10" i="3"/>
  <c r="O151" i="3" l="1"/>
  <c r="O278" i="3"/>
  <c r="N278" i="3"/>
  <c r="L151" i="3"/>
  <c r="K151" i="3"/>
  <c r="J151" i="3"/>
  <c r="I278" i="3"/>
  <c r="F287" i="3"/>
  <c r="H287" i="3"/>
  <c r="I151" i="3"/>
  <c r="F288" i="3"/>
  <c r="H279" i="3"/>
  <c r="O287" i="3" l="1"/>
  <c r="N287" i="3"/>
  <c r="O279" i="3"/>
  <c r="N279" i="3"/>
  <c r="H288" i="3"/>
  <c r="I287" i="3"/>
  <c r="I279" i="3"/>
  <c r="O288" i="3" l="1"/>
  <c r="N288" i="3"/>
  <c r="I288" i="3"/>
</calcChain>
</file>

<file path=xl/sharedStrings.xml><?xml version="1.0" encoding="utf-8"?>
<sst xmlns="http://schemas.openxmlformats.org/spreadsheetml/2006/main" count="629" uniqueCount="424">
  <si>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</si>
  <si>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</si>
  <si>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</si>
  <si>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</si>
  <si>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</si>
  <si>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</si>
  <si>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</si>
  <si>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</si>
  <si>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</si>
  <si>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</si>
  <si>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</si>
  <si>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</si>
  <si>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</si>
  <si>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</si>
  <si>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</si>
  <si>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</si>
  <si>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</si>
  <si>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</si>
  <si>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</si>
  <si>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</si>
  <si>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</si>
  <si>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</si>
  <si>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</si>
  <si>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</si>
  <si>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</si>
  <si>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</si>
  <si>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</si>
  <si>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</si>
  <si>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</si>
  <si>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</si>
  <si>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</si>
  <si>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</si>
  <si>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</si>
  <si>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</si>
  <si>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</si>
  <si>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</si>
  <si>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</si>
  <si>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</si>
  <si>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</si>
  <si>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</si>
  <si>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</si>
  <si>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</si>
  <si>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</si>
  <si>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</si>
  <si>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</si>
  <si>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</si>
  <si>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</si>
  <si>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</si>
  <si>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</si>
  <si>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</si>
  <si>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</si>
  <si>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</si>
  <si>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</si>
  <si>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</si>
  <si>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</si>
  <si>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</si>
  <si>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</si>
  <si>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</si>
  <si>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</si>
  <si>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</si>
  <si>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</si>
  <si>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</si>
  <si>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</si>
  <si>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</si>
  <si>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</si>
  <si>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</si>
  <si>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</si>
  <si>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</si>
  <si>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</si>
  <si>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</si>
  <si>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</si>
  <si>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</si>
  <si>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</si>
  <si>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</si>
  <si>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</si>
  <si>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</si>
  <si>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</si>
  <si>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</si>
  <si>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</si>
  <si>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</si>
  <si>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</si>
  <si>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</si>
  <si>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</si>
  <si>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</si>
  <si>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</si>
  <si>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</si>
  <si>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</si>
  <si>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</si>
  <si>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</si>
  <si>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</si>
  <si>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</si>
  <si>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</si>
  <si>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</si>
  <si>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</si>
  <si>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</si>
  <si>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</si>
  <si>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</si>
  <si>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</si>
  <si>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</si>
  <si>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</si>
  <si>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</si>
  <si>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</si>
  <si>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</si>
  <si>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</si>
  <si>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</si>
  <si>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</si>
  <si>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</si>
  <si>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</si>
  <si>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</si>
  <si>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</si>
  <si>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</si>
  <si>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</si>
  <si>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</si>
  <si>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</si>
  <si>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</si>
  <si>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</si>
  <si>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</si>
  <si>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</si>
  <si>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</si>
  <si>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</si>
  <si>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</si>
  <si>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</si>
  <si>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</si>
  <si>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</si>
  <si>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</si>
  <si>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</si>
  <si>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</si>
  <si>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</si>
  <si>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</si>
  <si>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</si>
  <si>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</si>
  <si>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</si>
  <si>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</si>
  <si>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</si>
  <si>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</si>
  <si>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</si>
  <si>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</si>
  <si>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</si>
  <si>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</si>
  <si>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</si>
  <si>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</si>
  <si>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</si>
  <si>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</si>
  <si>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</si>
  <si>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</si>
  <si>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</si>
  <si>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</si>
  <si>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</si>
  <si>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</si>
  <si>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</si>
  <si>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</si>
  <si>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</si>
  <si>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</si>
  <si>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</si>
  <si>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</si>
  <si>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</si>
  <si>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</si>
  <si>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</si>
  <si>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</si>
  <si>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</si>
  <si>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</si>
  <si>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</si>
  <si>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</si>
  <si>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</si>
  <si>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</si>
  <si>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</si>
  <si>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</si>
  <si>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</si>
  <si>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</si>
  <si>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</si>
  <si>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</si>
  <si>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</si>
  <si>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</si>
  <si>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</si>
  <si>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</si>
  <si>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</si>
  <si>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</si>
  <si>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</si>
  <si>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</si>
  <si>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</si>
  <si>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</si>
  <si>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</si>
  <si>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</si>
  <si>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</si>
  <si>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</si>
  <si>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</si>
  <si>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</si>
  <si>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</si>
  <si>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</si>
  <si>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</si>
  <si>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</si>
  <si>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</si>
  <si>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</si>
  <si>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</si>
  <si>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</si>
  <si>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</si>
  <si>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</si>
  <si>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</si>
  <si>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</si>
  <si>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</si>
  <si>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</si>
  <si>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</si>
  <si>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</si>
  <si>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</si>
  <si>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</si>
  <si>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</si>
  <si>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</si>
  <si>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</si>
  <si>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</si>
  <si>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</si>
  <si>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</si>
  <si>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</si>
  <si>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</si>
  <si>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</si>
  <si>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</si>
  <si>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</si>
  <si>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</si>
  <si>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</si>
  <si>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</si>
  <si>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</si>
  <si>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</si>
  <si>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</si>
  <si>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</si>
  <si>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</si>
  <si>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</si>
  <si>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</si>
  <si>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</si>
  <si>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</si>
  <si>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</si>
  <si>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</si>
  <si>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</si>
  <si>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</si>
  <si>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</si>
  <si>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</si>
  <si>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</si>
  <si>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</si>
  <si>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</si>
  <si>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</si>
  <si>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</si>
  <si>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</si>
  <si>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</si>
  <si>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</si>
  <si>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</si>
  <si>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</si>
  <si>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</si>
  <si>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</si>
  <si>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</si>
  <si>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</si>
  <si>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</si>
  <si>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</si>
  <si>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</si>
  <si>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</si>
  <si>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</si>
  <si>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</si>
  <si>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</si>
  <si>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</si>
  <si>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</si>
  <si>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</si>
  <si>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</si>
  <si>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</si>
  <si>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</si>
  <si>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</si>
  <si>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</si>
  <si>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</si>
  <si>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</si>
  <si>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</si>
  <si>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</si>
  <si>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</si>
  <si>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</si>
  <si>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</si>
  <si>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</si>
  <si>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</si>
  <si>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</si>
  <si>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</si>
  <si>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</si>
  <si>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</si>
  <si>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</si>
  <si>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</si>
  <si>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</si>
  <si>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</si>
  <si>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</si>
  <si>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</si>
  <si>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</si>
  <si>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</si>
  <si>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</si>
  <si>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</si>
  <si>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</si>
  <si>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</si>
  <si>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</si>
  <si>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</si>
  <si>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</si>
  <si>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</si>
  <si>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</si>
  <si>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</si>
  <si>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</si>
  <si>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</si>
  <si>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</si>
  <si>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</si>
  <si>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</si>
  <si>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</si>
  <si>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</si>
  <si>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</si>
  <si>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</si>
  <si>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</si>
  <si>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</si>
  <si>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</si>
  <si>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</si>
  <si>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</si>
  <si>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</si>
  <si>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</si>
  <si>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</si>
  <si>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</si>
  <si>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</si>
  <si>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</si>
  <si>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</si>
  <si>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</si>
  <si>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</si>
  <si>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</si>
  <si>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</si>
  <si>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</si>
  <si>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</si>
  <si>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</si>
  <si>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</si>
  <si>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</si>
  <si>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</si>
  <si>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</si>
  <si>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</si>
  <si>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</si>
  <si>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</si>
  <si>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</si>
  <si>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</si>
  <si>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</si>
  <si>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</si>
  <si>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</si>
  <si>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</si>
  <si>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</si>
  <si>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</si>
  <si>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</si>
  <si>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</si>
  <si>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</si>
  <si>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</si>
  <si>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</si>
  <si>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</si>
  <si>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</si>
  <si>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</si>
  <si>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</si>
  <si>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</si>
  <si>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</si>
  <si>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</si>
  <si>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</si>
  <si>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</si>
  <si>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</si>
  <si>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</si>
  <si>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</si>
  <si>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</si>
  <si>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</si>
  <si>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</si>
  <si>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</si>
  <si>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</si>
  <si>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</si>
  <si>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</si>
  <si>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</si>
  <si>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</si>
  <si>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</si>
  <si>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</si>
  <si>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</si>
  <si>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</si>
  <si>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</si>
  <si>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</si>
  <si>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</si>
  <si>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</si>
  <si>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</si>
  <si>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</si>
  <si>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</si>
  <si>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</si>
  <si>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</si>
  <si>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</si>
  <si>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</si>
  <si>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</si>
  <si>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</si>
  <si>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</si>
  <si>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</si>
  <si>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</si>
  <si>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</si>
  <si>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</si>
  <si>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</si>
  <si>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</si>
  <si>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</si>
  <si>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</si>
  <si>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</si>
  <si>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</si>
  <si>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</si>
  <si>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</si>
  <si>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</si>
  <si>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</si>
  <si>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</si>
  <si>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</si>
  <si>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</si>
  <si>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</si>
  <si>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</si>
  <si>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</si>
  <si>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</si>
  <si>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</si>
  <si>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</si>
  <si>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</si>
  <si>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</si>
  <si>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</si>
  <si>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</si>
  <si>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 xml:space="preserve">Інформація про виконання бюджету Вінницької міської територіальної громади по видатках за січень-квітень 2022 року </t>
  </si>
  <si>
    <t>на 4 місяці</t>
  </si>
  <si>
    <t xml:space="preserve"> на 4 місяці</t>
  </si>
  <si>
    <t>Відхилення від уточненого плану на 4 місяці</t>
  </si>
  <si>
    <t>Фактичне виконання за 4 місяці 2021р.</t>
  </si>
  <si>
    <t xml:space="preserve">% виконання  4 місяці 2022р. до 4 місяців 2021р. </t>
  </si>
  <si>
    <t xml:space="preserve">Відхилення 4 місяці 2022р. до 4 місяців 2021р. </t>
  </si>
  <si>
    <t>більше в 2,8 раза</t>
  </si>
  <si>
    <t>більше в 2,5 раза</t>
  </si>
  <si>
    <t>більше в 2,9 раза</t>
  </si>
  <si>
    <t>більше в 2,3 раза</t>
  </si>
  <si>
    <t>більше в 6,0 разів</t>
  </si>
  <si>
    <t>більше в 6,3 раза</t>
  </si>
  <si>
    <t>більше в 10,8 раза</t>
  </si>
  <si>
    <t>більше в 17,6 раза</t>
  </si>
  <si>
    <t>більше в 4,8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</si>
</sst>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
      <b/>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3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3"/>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activeCell="A291" sqref="A291:L291"/>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384" width="9.140625" style="2"/>
  </cols>
  <sheetData>
    <row r="1" spans="1:15" ht="24" customHeight="1" x14ac:dyDescent="0.2">
      <c r="A1" s="103" t="s">
        <v>408</v>
      </c>
      <c r="B1" s="103"/>
      <c r="C1" s="103"/>
      <c r="D1" s="103"/>
      <c r="E1" s="103"/>
      <c r="F1" s="103"/>
      <c r="G1" s="103"/>
      <c r="H1" s="103"/>
      <c r="I1" s="103"/>
      <c r="J1" s="103"/>
      <c r="K1" s="103"/>
      <c r="L1" s="103"/>
      <c r="M1" s="103"/>
      <c r="N1" s="103"/>
      <c r="O1" s="103"/>
    </row>
    <row r="2" spans="1:15" x14ac:dyDescent="0.2">
      <c r="O2" s="5" t="s">
        <v>17</v>
      </c>
    </row>
    <row r="3" spans="1:15" ht="21" customHeight="1" x14ac:dyDescent="0.2">
      <c r="A3" s="107" t="s">
        <v>120</v>
      </c>
      <c r="B3" s="107" t="s">
        <v>119</v>
      </c>
      <c r="C3" s="101"/>
      <c r="D3" s="108"/>
      <c r="E3" s="104" t="s">
        <v>29</v>
      </c>
      <c r="F3" s="104" t="s">
        <v>18</v>
      </c>
      <c r="G3" s="104"/>
      <c r="H3" s="104" t="s">
        <v>80</v>
      </c>
      <c r="I3" s="104" t="s">
        <v>0</v>
      </c>
      <c r="J3" s="104"/>
      <c r="K3" s="104"/>
      <c r="L3" s="104" t="s">
        <v>411</v>
      </c>
      <c r="M3" s="104" t="s">
        <v>412</v>
      </c>
      <c r="N3" s="104" t="s">
        <v>413</v>
      </c>
      <c r="O3" s="104" t="s">
        <v>414</v>
      </c>
    </row>
    <row r="4" spans="1:15" ht="48" customHeight="1" x14ac:dyDescent="0.2">
      <c r="A4" s="107"/>
      <c r="B4" s="107"/>
      <c r="C4" s="101"/>
      <c r="D4" s="108"/>
      <c r="E4" s="104"/>
      <c r="F4" s="100" t="s">
        <v>106</v>
      </c>
      <c r="G4" s="100" t="s">
        <v>409</v>
      </c>
      <c r="H4" s="105"/>
      <c r="I4" s="100" t="s">
        <v>95</v>
      </c>
      <c r="J4" s="100"/>
      <c r="K4" s="100" t="s">
        <v>410</v>
      </c>
      <c r="L4" s="105"/>
      <c r="M4" s="105"/>
      <c r="N4" s="105"/>
      <c r="O4" s="105"/>
    </row>
    <row r="5" spans="1:15" ht="15.75" x14ac:dyDescent="0.2">
      <c r="A5" s="101"/>
      <c r="B5" s="101"/>
      <c r="C5" s="101"/>
      <c r="D5" s="6" t="s">
        <v>56</v>
      </c>
      <c r="E5" s="9"/>
      <c r="F5" s="9"/>
      <c r="G5" s="9"/>
      <c r="H5" s="9"/>
      <c r="I5" s="10">
        <f t="shared" ref="I5:I20" si="0">IF(F5&gt;0,H5/F5*100,0)</f>
        <v>0</v>
      </c>
      <c r="J5" s="10"/>
      <c r="K5" s="11">
        <f t="shared" ref="K5:K20" si="1">IF(G5&gt;0,H5/G5*100,0)</f>
        <v>0</v>
      </c>
      <c r="L5" s="1">
        <f>H5-F5</f>
        <v>0</v>
      </c>
      <c r="M5" s="36"/>
      <c r="N5" s="36"/>
      <c r="O5" s="36"/>
    </row>
    <row r="6" spans="1:15" x14ac:dyDescent="0.2">
      <c r="A6" s="101"/>
      <c r="B6" s="101"/>
      <c r="C6" s="101"/>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352521.02500000002</v>
      </c>
      <c r="G7" s="61">
        <v>77826.301999999996</v>
      </c>
      <c r="H7" s="32">
        <v>77686.042000000001</v>
      </c>
      <c r="I7" s="34">
        <f>IF(F7&gt;0,H7/F7*100,0)</f>
        <v>22.03727905307208</v>
      </c>
      <c r="J7" s="34">
        <f>H7/G7*100</f>
        <v>99.819778151607423</v>
      </c>
      <c r="K7" s="35">
        <f>IF(G7&gt;0,H7/G7*100,0)</f>
        <v>99.819778151607423</v>
      </c>
      <c r="L7" s="32">
        <f>H7-G7</f>
        <v>-140.25999999999476</v>
      </c>
      <c r="M7" s="32">
        <v>93088.519</v>
      </c>
      <c r="N7" s="35">
        <f>H7/M7*100</f>
        <v>83.45394559344102</v>
      </c>
      <c r="O7" s="84">
        <f>H7-M7</f>
        <v>-15402.476999999999</v>
      </c>
    </row>
    <row r="8" spans="1:15" ht="14.25" x14ac:dyDescent="0.2">
      <c r="A8" s="24" t="s">
        <v>59</v>
      </c>
      <c r="B8" s="25" t="s">
        <v>121</v>
      </c>
      <c r="C8" s="25"/>
      <c r="D8" s="33" t="s">
        <v>54</v>
      </c>
      <c r="E8" s="32">
        <v>2115420.7459999998</v>
      </c>
      <c r="F8" s="32">
        <v>2115420.7459999998</v>
      </c>
      <c r="G8" s="32">
        <v>645194.87</v>
      </c>
      <c r="H8" s="32">
        <v>629231.28599999996</v>
      </c>
      <c r="I8" s="34">
        <f t="shared" si="0"/>
        <v>29.744970932605199</v>
      </c>
      <c r="J8" s="34">
        <f>H8/G8*100</f>
        <v>97.525773259790483</v>
      </c>
      <c r="K8" s="35">
        <f t="shared" si="1"/>
        <v>97.525773259790483</v>
      </c>
      <c r="L8" s="32">
        <f t="shared" ref="L8:L20" si="2">H8-G8</f>
        <v>-15963.584000000032</v>
      </c>
      <c r="M8" s="32">
        <v>485785.929</v>
      </c>
      <c r="N8" s="35">
        <f t="shared" ref="N8:N73" si="3">H8/M8*100</f>
        <v>129.5285121360524</v>
      </c>
      <c r="O8" s="84">
        <f>H8-M8</f>
        <v>143445.35699999996</v>
      </c>
    </row>
    <row r="9" spans="1:15" ht="14.25" x14ac:dyDescent="0.2">
      <c r="A9" s="24" t="s">
        <v>60</v>
      </c>
      <c r="B9" s="25" t="s">
        <v>122</v>
      </c>
      <c r="C9" s="25"/>
      <c r="D9" s="33" t="s">
        <v>53</v>
      </c>
      <c r="E9" s="32">
        <v>116818.71</v>
      </c>
      <c r="F9" s="32">
        <v>141284.51199999999</v>
      </c>
      <c r="G9" s="32">
        <v>61469.690999999999</v>
      </c>
      <c r="H9" s="32">
        <v>61257.207999999999</v>
      </c>
      <c r="I9" s="34">
        <f t="shared" si="0"/>
        <v>43.357341249124318</v>
      </c>
      <c r="J9" s="34">
        <f>H9/G9*100</f>
        <v>99.654328830122154</v>
      </c>
      <c r="K9" s="35">
        <f t="shared" si="1"/>
        <v>99.654328830122154</v>
      </c>
      <c r="L9" s="32">
        <f t="shared" si="2"/>
        <v>-212.48300000000017</v>
      </c>
      <c r="M9" s="32">
        <v>98815.554999999993</v>
      </c>
      <c r="N9" s="35">
        <f t="shared" si="3"/>
        <v>61.991462781340459</v>
      </c>
      <c r="O9" s="84">
        <f>H9-M9</f>
        <v>-37558.346999999994</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232687.23399999997</v>
      </c>
      <c r="G10" s="30">
        <f>G12+G16+G20+G28+G39+G40+G48+G49+G52+G56+G60+G64+G65+G69+G70+G74+G73+G66+G26</f>
        <v>61866.865000000005</v>
      </c>
      <c r="H10" s="30">
        <f>H12+H16+H20+H28+H39+H40+H48+H49+H52+H56+H60+H64+H65+H69+H70+H74+H73+H66+H26</f>
        <v>61840.152999999984</v>
      </c>
      <c r="I10" s="34">
        <f t="shared" si="0"/>
        <v>26.576513002857734</v>
      </c>
      <c r="J10" s="34">
        <f>H10/G10*100</f>
        <v>99.956823414278347</v>
      </c>
      <c r="K10" s="35">
        <f t="shared" si="1"/>
        <v>99.956823414278347</v>
      </c>
      <c r="L10" s="32">
        <f t="shared" si="2"/>
        <v>-26.712000000021362</v>
      </c>
      <c r="M10" s="30">
        <f>M12+M16+M20+M28+M39+M40+M48+M49+M52+M56+M60+M64+M65+M69+M70+M74+M73+M66</f>
        <v>54905.424999999996</v>
      </c>
      <c r="N10" s="82">
        <f t="shared" si="3"/>
        <v>112.63031476397822</v>
      </c>
      <c r="O10" s="84">
        <f t="shared" ref="O10:O72" si="4">H10-M10</f>
        <v>6934.7279999999882</v>
      </c>
    </row>
    <row r="11" spans="1:15" x14ac:dyDescent="0.2">
      <c r="A11" s="101"/>
      <c r="B11" s="101"/>
      <c r="C11" s="101"/>
      <c r="D11" s="7" t="s">
        <v>48</v>
      </c>
      <c r="E11" s="36"/>
      <c r="F11" s="36"/>
      <c r="G11" s="31"/>
      <c r="H11" s="31"/>
      <c r="I11" s="37">
        <f t="shared" si="0"/>
        <v>0</v>
      </c>
      <c r="J11" s="37" t="e">
        <f t="shared" ref="J11:J12" si="5">H11/G11*100</f>
        <v>#DIV/0!</v>
      </c>
      <c r="K11" s="38">
        <f t="shared" si="1"/>
        <v>0</v>
      </c>
      <c r="L11" s="31">
        <f t="shared" si="2"/>
        <v>0</v>
      </c>
      <c r="M11" s="36"/>
      <c r="N11" s="38"/>
      <c r="O11" s="85">
        <f t="shared" si="4"/>
        <v>0</v>
      </c>
    </row>
    <row r="12" spans="1:15" ht="75.75" hidden="1" customHeight="1" x14ac:dyDescent="0.2">
      <c r="A12" s="101"/>
      <c r="B12" s="101" t="s">
        <v>125</v>
      </c>
      <c r="C12" s="101"/>
      <c r="D12" s="7" t="s">
        <v>379</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5">
        <f t="shared" si="4"/>
        <v>0</v>
      </c>
    </row>
    <row r="13" spans="1:15" hidden="1" x14ac:dyDescent="0.2">
      <c r="A13" s="101"/>
      <c r="B13" s="101"/>
      <c r="C13" s="101"/>
      <c r="D13" s="39" t="s">
        <v>47</v>
      </c>
      <c r="E13" s="36"/>
      <c r="F13" s="36"/>
      <c r="G13" s="31"/>
      <c r="H13" s="31"/>
      <c r="I13" s="37"/>
      <c r="J13" s="37"/>
      <c r="K13" s="38"/>
      <c r="L13" s="31">
        <f t="shared" si="2"/>
        <v>0</v>
      </c>
      <c r="M13" s="36"/>
      <c r="N13" s="38"/>
      <c r="O13" s="85">
        <f t="shared" si="4"/>
        <v>0</v>
      </c>
    </row>
    <row r="14" spans="1:15" ht="22.5" hidden="1" customHeight="1" x14ac:dyDescent="0.2">
      <c r="A14" s="101"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5">
        <f t="shared" si="4"/>
        <v>0</v>
      </c>
    </row>
    <row r="15" spans="1:15" ht="15" hidden="1" customHeight="1" x14ac:dyDescent="0.2">
      <c r="A15" s="101"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5">
        <f t="shared" si="4"/>
        <v>0</v>
      </c>
    </row>
    <row r="16" spans="1:15" ht="24.75" hidden="1" customHeight="1" x14ac:dyDescent="0.2">
      <c r="A16" s="101"/>
      <c r="B16" s="101" t="s">
        <v>128</v>
      </c>
      <c r="C16" s="101"/>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5">
        <f t="shared" si="4"/>
        <v>0</v>
      </c>
    </row>
    <row r="17" spans="1:15" ht="14.25" hidden="1" customHeight="1" x14ac:dyDescent="0.2">
      <c r="A17" s="101"/>
      <c r="B17" s="101"/>
      <c r="C17" s="101"/>
      <c r="D17" s="40" t="s">
        <v>47</v>
      </c>
      <c r="E17" s="31"/>
      <c r="F17" s="31"/>
      <c r="G17" s="31"/>
      <c r="H17" s="31"/>
      <c r="I17" s="37">
        <f t="shared" si="0"/>
        <v>0</v>
      </c>
      <c r="J17" s="37" t="e">
        <f t="shared" si="9"/>
        <v>#DIV/0!</v>
      </c>
      <c r="K17" s="38">
        <f t="shared" si="1"/>
        <v>0</v>
      </c>
      <c r="L17" s="31">
        <f t="shared" si="2"/>
        <v>0</v>
      </c>
      <c r="M17" s="36"/>
      <c r="N17" s="38"/>
      <c r="O17" s="85">
        <f t="shared" si="4"/>
        <v>0</v>
      </c>
    </row>
    <row r="18" spans="1:15" ht="24.75" hidden="1" customHeight="1" x14ac:dyDescent="0.2">
      <c r="A18" s="101"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5">
        <f t="shared" si="4"/>
        <v>0</v>
      </c>
    </row>
    <row r="19" spans="1:15" ht="24" hidden="1" customHeight="1" x14ac:dyDescent="0.2">
      <c r="A19" s="101"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5">
        <f t="shared" si="4"/>
        <v>0</v>
      </c>
    </row>
    <row r="20" spans="1:15" ht="30.95" customHeight="1" x14ac:dyDescent="0.2">
      <c r="A20" s="101"/>
      <c r="B20" s="101" t="s">
        <v>132</v>
      </c>
      <c r="C20" s="101"/>
      <c r="D20" s="41" t="s">
        <v>212</v>
      </c>
      <c r="E20" s="31">
        <f>E24+E27+E22+E23</f>
        <v>135349.772</v>
      </c>
      <c r="F20" s="31">
        <f>F24+F27+F22+F23+F26</f>
        <v>135349.772</v>
      </c>
      <c r="G20" s="31">
        <f t="shared" ref="G20" si="13">G24+G27+G22+G23</f>
        <v>40330.991000000002</v>
      </c>
      <c r="H20" s="31">
        <f t="shared" ref="H20" si="14">H24+H27+H22+H23</f>
        <v>40330.99</v>
      </c>
      <c r="I20" s="37">
        <f t="shared" si="0"/>
        <v>29.797604683072539</v>
      </c>
      <c r="J20" s="37">
        <f t="shared" si="9"/>
        <v>99.999997520517141</v>
      </c>
      <c r="K20" s="37">
        <f t="shared" si="1"/>
        <v>99.999997520517141</v>
      </c>
      <c r="L20" s="31">
        <f t="shared" si="2"/>
        <v>-1.0000000038417056E-3</v>
      </c>
      <c r="M20" s="31">
        <f>M23+M27+M22+M24</f>
        <v>14460.41</v>
      </c>
      <c r="N20" s="81" t="s">
        <v>415</v>
      </c>
      <c r="O20" s="85">
        <f t="shared" si="4"/>
        <v>25870.579999999998</v>
      </c>
    </row>
    <row r="21" spans="1:15" ht="12" customHeight="1" x14ac:dyDescent="0.2">
      <c r="A21" s="101"/>
      <c r="B21" s="101"/>
      <c r="C21" s="101"/>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si="3"/>
        <v>#DIV/0!</v>
      </c>
      <c r="O21" s="85">
        <f t="shared" si="4"/>
        <v>0</v>
      </c>
    </row>
    <row r="22" spans="1:15" ht="21" customHeight="1" x14ac:dyDescent="0.2">
      <c r="A22" s="101"/>
      <c r="B22" s="101" t="s">
        <v>198</v>
      </c>
      <c r="C22" s="101"/>
      <c r="D22" s="40" t="s">
        <v>382</v>
      </c>
      <c r="E22" s="31">
        <v>180.18</v>
      </c>
      <c r="F22" s="31">
        <v>180.18</v>
      </c>
      <c r="G22" s="31">
        <v>5.4269999999999996</v>
      </c>
      <c r="H22" s="31">
        <v>5.4260000000000002</v>
      </c>
      <c r="I22" s="37">
        <f t="shared" si="15"/>
        <v>3.0114330114330112</v>
      </c>
      <c r="J22" s="37">
        <f t="shared" si="16"/>
        <v>99.981573613414426</v>
      </c>
      <c r="K22" s="37">
        <f t="shared" si="17"/>
        <v>99.981573613414426</v>
      </c>
      <c r="L22" s="31"/>
      <c r="M22" s="31">
        <v>5.2060000000000004</v>
      </c>
      <c r="N22" s="93">
        <f t="shared" si="3"/>
        <v>104.22589320015368</v>
      </c>
      <c r="O22" s="85">
        <f t="shared" si="4"/>
        <v>0.21999999999999975</v>
      </c>
    </row>
    <row r="23" spans="1:15" ht="12" customHeight="1" x14ac:dyDescent="0.2">
      <c r="A23" s="101"/>
      <c r="B23" s="101" t="s">
        <v>383</v>
      </c>
      <c r="C23" s="101"/>
      <c r="D23" s="40" t="s">
        <v>384</v>
      </c>
      <c r="E23" s="31">
        <v>1092.5</v>
      </c>
      <c r="F23" s="31">
        <v>1092.5</v>
      </c>
      <c r="G23" s="31">
        <v>392.596</v>
      </c>
      <c r="H23" s="31">
        <v>392.596</v>
      </c>
      <c r="I23" s="37">
        <f t="shared" si="15"/>
        <v>35.93556064073227</v>
      </c>
      <c r="J23" s="37">
        <f t="shared" si="16"/>
        <v>100</v>
      </c>
      <c r="K23" s="37">
        <f t="shared" si="17"/>
        <v>100</v>
      </c>
      <c r="L23" s="31"/>
      <c r="M23" s="31">
        <v>378.87299999999999</v>
      </c>
      <c r="N23" s="93">
        <f t="shared" si="3"/>
        <v>103.62205805111475</v>
      </c>
      <c r="O23" s="85">
        <f t="shared" si="4"/>
        <v>13.723000000000013</v>
      </c>
    </row>
    <row r="24" spans="1:15" ht="22.5" customHeight="1" x14ac:dyDescent="0.2">
      <c r="A24" s="101" t="s">
        <v>41</v>
      </c>
      <c r="B24" s="22" t="s">
        <v>213</v>
      </c>
      <c r="C24" s="22" t="s">
        <v>134</v>
      </c>
      <c r="D24" s="40" t="s">
        <v>135</v>
      </c>
      <c r="E24" s="31">
        <v>26875.57</v>
      </c>
      <c r="F24" s="31">
        <v>26875.57</v>
      </c>
      <c r="G24" s="31">
        <v>9126.9599999999991</v>
      </c>
      <c r="H24" s="31">
        <v>9126.9599999999991</v>
      </c>
      <c r="I24" s="37">
        <f t="shared" ref="I24:I147" si="18">IF(F24&gt;0,H24/F24*100,0)</f>
        <v>33.960061126145412</v>
      </c>
      <c r="J24" s="37"/>
      <c r="K24" s="38">
        <f t="shared" ref="K24:K147" si="19">IF(G24&gt;0,H24/G24*100,0)</f>
        <v>100</v>
      </c>
      <c r="L24" s="80">
        <f t="shared" ref="L24:L147" si="20">H24-G24</f>
        <v>0</v>
      </c>
      <c r="M24" s="102">
        <v>3629.9549999999999</v>
      </c>
      <c r="N24" s="81" t="s">
        <v>416</v>
      </c>
      <c r="O24" s="85">
        <f t="shared" si="4"/>
        <v>5497.0049999999992</v>
      </c>
    </row>
    <row r="25" spans="1:15" ht="17.25" hidden="1" customHeight="1" x14ac:dyDescent="0.2">
      <c r="A25" s="101"/>
      <c r="B25" s="22" t="s">
        <v>133</v>
      </c>
      <c r="C25" s="22"/>
      <c r="D25" s="40" t="s">
        <v>350</v>
      </c>
      <c r="E25" s="31"/>
      <c r="F25" s="31"/>
      <c r="G25" s="31"/>
      <c r="H25" s="31"/>
      <c r="I25" s="37">
        <f t="shared" ref="I25:I26" si="21">IF(F25&gt;0,H25/F25*100,0)</f>
        <v>0</v>
      </c>
      <c r="J25" s="37"/>
      <c r="K25" s="38">
        <f t="shared" ref="K25:K26" si="22">IF(G25&gt;0,H25/G25*100,0)</f>
        <v>0</v>
      </c>
      <c r="L25" s="80">
        <f t="shared" ref="L25:L26" si="23">H25-G25</f>
        <v>0</v>
      </c>
      <c r="M25" s="31"/>
      <c r="N25" s="38" t="e">
        <f t="shared" si="3"/>
        <v>#DIV/0!</v>
      </c>
      <c r="O25" s="85">
        <f t="shared" si="4"/>
        <v>0</v>
      </c>
    </row>
    <row r="26" spans="1:15" ht="17.25" hidden="1" customHeight="1" x14ac:dyDescent="0.2">
      <c r="A26" s="101"/>
      <c r="B26" s="22" t="s">
        <v>133</v>
      </c>
      <c r="C26" s="22"/>
      <c r="D26" s="40" t="s">
        <v>402</v>
      </c>
      <c r="E26" s="31"/>
      <c r="F26" s="31"/>
      <c r="G26" s="31"/>
      <c r="H26" s="31"/>
      <c r="I26" s="37">
        <f t="shared" si="21"/>
        <v>0</v>
      </c>
      <c r="J26" s="37"/>
      <c r="K26" s="38">
        <f t="shared" si="22"/>
        <v>0</v>
      </c>
      <c r="L26" s="80">
        <f t="shared" si="23"/>
        <v>0</v>
      </c>
      <c r="M26" s="31"/>
      <c r="N26" s="38" t="e">
        <f t="shared" si="3"/>
        <v>#DIV/0!</v>
      </c>
      <c r="O26" s="85">
        <f t="shared" si="4"/>
        <v>0</v>
      </c>
    </row>
    <row r="27" spans="1:15" ht="26.25" customHeight="1" x14ac:dyDescent="0.2">
      <c r="A27" s="101" t="s">
        <v>7</v>
      </c>
      <c r="B27" s="22" t="s">
        <v>214</v>
      </c>
      <c r="C27" s="22" t="s">
        <v>134</v>
      </c>
      <c r="D27" s="40" t="s">
        <v>136</v>
      </c>
      <c r="E27" s="31">
        <v>107201.522</v>
      </c>
      <c r="F27" s="31">
        <v>107201.522</v>
      </c>
      <c r="G27" s="31">
        <v>30806.008000000002</v>
      </c>
      <c r="H27" s="31">
        <v>30806.008000000002</v>
      </c>
      <c r="I27" s="37">
        <f t="shared" si="18"/>
        <v>28.736539766664883</v>
      </c>
      <c r="J27" s="37">
        <f t="shared" si="9"/>
        <v>100</v>
      </c>
      <c r="K27" s="38">
        <f t="shared" si="19"/>
        <v>100</v>
      </c>
      <c r="L27" s="31">
        <f t="shared" si="20"/>
        <v>0</v>
      </c>
      <c r="M27" s="31">
        <v>10446.376</v>
      </c>
      <c r="N27" s="81" t="s">
        <v>417</v>
      </c>
      <c r="O27" s="85">
        <f t="shared" si="4"/>
        <v>20359.632000000001</v>
      </c>
    </row>
    <row r="28" spans="1:15" ht="14.25" hidden="1" customHeight="1" x14ac:dyDescent="0.2">
      <c r="A28" s="101"/>
      <c r="B28" s="101">
        <v>3040</v>
      </c>
      <c r="C28" s="101"/>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38" t="e">
        <f t="shared" si="3"/>
        <v>#DIV/0!</v>
      </c>
      <c r="O28" s="85">
        <f t="shared" si="4"/>
        <v>0</v>
      </c>
    </row>
    <row r="29" spans="1:15" ht="13.5" hidden="1" customHeight="1" x14ac:dyDescent="0.2">
      <c r="A29" s="101"/>
      <c r="B29" s="101"/>
      <c r="C29" s="101"/>
      <c r="D29" s="40" t="s">
        <v>47</v>
      </c>
      <c r="E29" s="31"/>
      <c r="F29" s="31"/>
      <c r="G29" s="31"/>
      <c r="H29" s="31"/>
      <c r="I29" s="37"/>
      <c r="J29" s="37"/>
      <c r="K29" s="38"/>
      <c r="L29" s="31"/>
      <c r="M29" s="36"/>
      <c r="N29" s="38" t="e">
        <f t="shared" si="3"/>
        <v>#DIV/0!</v>
      </c>
      <c r="O29" s="85">
        <f t="shared" si="4"/>
        <v>0</v>
      </c>
    </row>
    <row r="30" spans="1:15" hidden="1" x14ac:dyDescent="0.2">
      <c r="A30" s="101"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5">
        <f t="shared" si="4"/>
        <v>0</v>
      </c>
    </row>
    <row r="31" spans="1:15" hidden="1" x14ac:dyDescent="0.2">
      <c r="A31" s="101"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5">
        <f t="shared" si="4"/>
        <v>0</v>
      </c>
    </row>
    <row r="32" spans="1:15" hidden="1" x14ac:dyDescent="0.2">
      <c r="A32" s="101"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5">
        <f t="shared" si="4"/>
        <v>0</v>
      </c>
    </row>
    <row r="33" spans="1:15" hidden="1" x14ac:dyDescent="0.2">
      <c r="A33" s="101"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5">
        <f t="shared" si="4"/>
        <v>0</v>
      </c>
    </row>
    <row r="34" spans="1:15" hidden="1" x14ac:dyDescent="0.2">
      <c r="A34" s="101"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5">
        <f t="shared" si="4"/>
        <v>0</v>
      </c>
    </row>
    <row r="35" spans="1:15" hidden="1" x14ac:dyDescent="0.2">
      <c r="A35" s="101"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5">
        <f t="shared" si="4"/>
        <v>0</v>
      </c>
    </row>
    <row r="36" spans="1:15" hidden="1" x14ac:dyDescent="0.2">
      <c r="A36" s="101"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5">
        <f t="shared" si="4"/>
        <v>0</v>
      </c>
    </row>
    <row r="37" spans="1:15" hidden="1" x14ac:dyDescent="0.2">
      <c r="A37" s="101"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38" t="e">
        <f t="shared" si="3"/>
        <v>#DIV/0!</v>
      </c>
      <c r="O37" s="85">
        <f t="shared" si="4"/>
        <v>0</v>
      </c>
    </row>
    <row r="38" spans="1:15" hidden="1" x14ac:dyDescent="0.2">
      <c r="A38" s="101"/>
      <c r="B38" s="22" t="s">
        <v>144</v>
      </c>
      <c r="C38" s="22"/>
      <c r="D38" s="40" t="s">
        <v>378</v>
      </c>
      <c r="E38" s="31"/>
      <c r="F38" s="31"/>
      <c r="G38" s="31"/>
      <c r="H38" s="31"/>
      <c r="I38" s="37">
        <f t="shared" si="25"/>
        <v>0</v>
      </c>
      <c r="J38" s="37" t="e">
        <f t="shared" si="26"/>
        <v>#DIV/0!</v>
      </c>
      <c r="K38" s="38">
        <f t="shared" si="27"/>
        <v>0</v>
      </c>
      <c r="L38" s="31">
        <f t="shared" si="28"/>
        <v>0</v>
      </c>
      <c r="M38" s="36"/>
      <c r="N38" s="38" t="e">
        <f t="shared" si="3"/>
        <v>#DIV/0!</v>
      </c>
      <c r="O38" s="85">
        <f t="shared" si="4"/>
        <v>0</v>
      </c>
    </row>
    <row r="39" spans="1:15" x14ac:dyDescent="0.2">
      <c r="A39" s="101" t="s">
        <v>25</v>
      </c>
      <c r="B39" s="101">
        <v>3050</v>
      </c>
      <c r="C39" s="101" t="s">
        <v>134</v>
      </c>
      <c r="D39" s="41" t="s">
        <v>146</v>
      </c>
      <c r="E39" s="31">
        <v>1246.7</v>
      </c>
      <c r="F39" s="31">
        <v>1246.7</v>
      </c>
      <c r="G39" s="31">
        <v>242.029</v>
      </c>
      <c r="H39" s="31">
        <v>241.82300000000001</v>
      </c>
      <c r="I39" s="37">
        <f t="shared" si="18"/>
        <v>19.397048207267183</v>
      </c>
      <c r="J39" s="37">
        <f t="shared" si="9"/>
        <v>99.914886232641535</v>
      </c>
      <c r="K39" s="38">
        <f t="shared" si="19"/>
        <v>99.914886232641535</v>
      </c>
      <c r="L39" s="31">
        <f t="shared" si="20"/>
        <v>-0.20599999999998886</v>
      </c>
      <c r="M39" s="31">
        <v>424.01900000000001</v>
      </c>
      <c r="N39" s="98">
        <f t="shared" si="3"/>
        <v>57.031170773007808</v>
      </c>
      <c r="O39" s="85">
        <f t="shared" si="4"/>
        <v>-182.196</v>
      </c>
    </row>
    <row r="40" spans="1:15" ht="63.75" hidden="1" x14ac:dyDescent="0.2">
      <c r="A40" s="101" t="s">
        <v>32</v>
      </c>
      <c r="B40" s="101" t="s">
        <v>147</v>
      </c>
      <c r="C40" s="101" t="s">
        <v>145</v>
      </c>
      <c r="D40" s="41" t="s">
        <v>217</v>
      </c>
      <c r="E40" s="31">
        <f>SUM(E42:E46)</f>
        <v>0</v>
      </c>
      <c r="F40" s="31">
        <f>SUM(F42:F46)</f>
        <v>0</v>
      </c>
      <c r="G40" s="31">
        <f>SUM(G42:G47)</f>
        <v>0</v>
      </c>
      <c r="H40" s="31"/>
      <c r="I40" s="37">
        <f t="shared" si="18"/>
        <v>0</v>
      </c>
      <c r="J40" s="37" t="e">
        <f t="shared" si="9"/>
        <v>#DIV/0!</v>
      </c>
      <c r="K40" s="38">
        <f t="shared" si="19"/>
        <v>0</v>
      </c>
      <c r="L40" s="31">
        <f t="shared" si="20"/>
        <v>0</v>
      </c>
      <c r="M40" s="36">
        <v>0</v>
      </c>
      <c r="N40" s="98" t="e">
        <f t="shared" si="3"/>
        <v>#DIV/0!</v>
      </c>
      <c r="O40" s="85">
        <f t="shared" si="4"/>
        <v>0</v>
      </c>
    </row>
    <row r="41" spans="1:15" hidden="1" x14ac:dyDescent="0.2">
      <c r="A41" s="101"/>
      <c r="B41" s="101"/>
      <c r="C41" s="101"/>
      <c r="D41" s="40" t="s">
        <v>47</v>
      </c>
      <c r="E41" s="31"/>
      <c r="F41" s="31"/>
      <c r="G41" s="31"/>
      <c r="H41" s="31"/>
      <c r="I41" s="37">
        <f t="shared" ref="I41:I46" si="29">IF(F41&gt;0,H41/F41*100,0)</f>
        <v>0</v>
      </c>
      <c r="J41" s="37" t="e">
        <f t="shared" ref="J41:J46" si="30">H41/G41*100</f>
        <v>#DIV/0!</v>
      </c>
      <c r="K41" s="38">
        <f t="shared" ref="K41:K46" si="31">IF(G41&gt;0,H41/G41*100,0)</f>
        <v>0</v>
      </c>
      <c r="L41" s="31"/>
      <c r="M41" s="36"/>
      <c r="N41" s="98" t="e">
        <f t="shared" si="3"/>
        <v>#DIV/0!</v>
      </c>
      <c r="O41" s="85">
        <f t="shared" si="4"/>
        <v>0</v>
      </c>
    </row>
    <row r="42" spans="1:15" ht="17.25" hidden="1" customHeight="1" x14ac:dyDescent="0.2">
      <c r="A42" s="101"/>
      <c r="B42" s="22" t="s">
        <v>223</v>
      </c>
      <c r="C42" s="101"/>
      <c r="D42" s="40" t="s">
        <v>218</v>
      </c>
      <c r="E42" s="31"/>
      <c r="F42" s="31"/>
      <c r="G42" s="31"/>
      <c r="H42" s="31"/>
      <c r="I42" s="37">
        <f t="shared" si="29"/>
        <v>0</v>
      </c>
      <c r="J42" s="37" t="e">
        <f t="shared" si="30"/>
        <v>#DIV/0!</v>
      </c>
      <c r="K42" s="38">
        <f t="shared" si="31"/>
        <v>0</v>
      </c>
      <c r="L42" s="31"/>
      <c r="M42" s="36"/>
      <c r="N42" s="98" t="e">
        <f t="shared" si="3"/>
        <v>#DIV/0!</v>
      </c>
      <c r="O42" s="85">
        <f t="shared" si="4"/>
        <v>0</v>
      </c>
    </row>
    <row r="43" spans="1:15" ht="25.5" hidden="1" x14ac:dyDescent="0.2">
      <c r="A43" s="101"/>
      <c r="B43" s="22" t="s">
        <v>224</v>
      </c>
      <c r="C43" s="101"/>
      <c r="D43" s="40" t="s">
        <v>219</v>
      </c>
      <c r="E43" s="31"/>
      <c r="F43" s="31"/>
      <c r="G43" s="31"/>
      <c r="H43" s="31"/>
      <c r="I43" s="37">
        <f t="shared" si="29"/>
        <v>0</v>
      </c>
      <c r="J43" s="37" t="e">
        <f t="shared" si="30"/>
        <v>#DIV/0!</v>
      </c>
      <c r="K43" s="38">
        <f t="shared" si="31"/>
        <v>0</v>
      </c>
      <c r="L43" s="31"/>
      <c r="M43" s="36"/>
      <c r="N43" s="98" t="e">
        <f t="shared" si="3"/>
        <v>#DIV/0!</v>
      </c>
      <c r="O43" s="85">
        <f t="shared" si="4"/>
        <v>0</v>
      </c>
    </row>
    <row r="44" spans="1:15" hidden="1" x14ac:dyDescent="0.2">
      <c r="A44" s="101"/>
      <c r="B44" s="22" t="s">
        <v>225</v>
      </c>
      <c r="C44" s="101"/>
      <c r="D44" s="40" t="s">
        <v>220</v>
      </c>
      <c r="E44" s="31"/>
      <c r="F44" s="31"/>
      <c r="G44" s="31"/>
      <c r="H44" s="31"/>
      <c r="I44" s="37">
        <f t="shared" si="29"/>
        <v>0</v>
      </c>
      <c r="J44" s="37" t="e">
        <f t="shared" si="30"/>
        <v>#DIV/0!</v>
      </c>
      <c r="K44" s="38">
        <f t="shared" si="31"/>
        <v>0</v>
      </c>
      <c r="L44" s="31"/>
      <c r="M44" s="36"/>
      <c r="N44" s="98" t="e">
        <f t="shared" si="3"/>
        <v>#DIV/0!</v>
      </c>
      <c r="O44" s="85">
        <f t="shared" si="4"/>
        <v>0</v>
      </c>
    </row>
    <row r="45" spans="1:15" ht="25.5" hidden="1" x14ac:dyDescent="0.2">
      <c r="A45" s="101"/>
      <c r="B45" s="22" t="s">
        <v>226</v>
      </c>
      <c r="C45" s="101"/>
      <c r="D45" s="40" t="s">
        <v>221</v>
      </c>
      <c r="E45" s="31"/>
      <c r="F45" s="31"/>
      <c r="G45" s="31"/>
      <c r="H45" s="31"/>
      <c r="I45" s="37">
        <f t="shared" si="29"/>
        <v>0</v>
      </c>
      <c r="J45" s="37" t="e">
        <f t="shared" si="30"/>
        <v>#DIV/0!</v>
      </c>
      <c r="K45" s="38">
        <f t="shared" si="31"/>
        <v>0</v>
      </c>
      <c r="L45" s="31"/>
      <c r="M45" s="36"/>
      <c r="N45" s="98" t="e">
        <f t="shared" si="3"/>
        <v>#DIV/0!</v>
      </c>
      <c r="O45" s="85">
        <f t="shared" si="4"/>
        <v>0</v>
      </c>
    </row>
    <row r="46" spans="1:15" ht="25.5" hidden="1" x14ac:dyDescent="0.2">
      <c r="A46" s="101"/>
      <c r="B46" s="22" t="s">
        <v>227</v>
      </c>
      <c r="C46" s="101"/>
      <c r="D46" s="40" t="s">
        <v>222</v>
      </c>
      <c r="E46" s="31"/>
      <c r="F46" s="31"/>
      <c r="G46" s="31"/>
      <c r="H46" s="31"/>
      <c r="I46" s="37">
        <f t="shared" si="29"/>
        <v>0</v>
      </c>
      <c r="J46" s="37" t="e">
        <f t="shared" si="30"/>
        <v>#DIV/0!</v>
      </c>
      <c r="K46" s="38">
        <f t="shared" si="31"/>
        <v>0</v>
      </c>
      <c r="L46" s="31"/>
      <c r="M46" s="36"/>
      <c r="N46" s="98" t="e">
        <f t="shared" si="3"/>
        <v>#DIV/0!</v>
      </c>
      <c r="O46" s="85">
        <f t="shared" si="4"/>
        <v>0</v>
      </c>
    </row>
    <row r="47" spans="1:15" ht="65.25" hidden="1" customHeight="1" x14ac:dyDescent="0.2">
      <c r="A47" s="101"/>
      <c r="B47" s="22" t="s">
        <v>376</v>
      </c>
      <c r="C47" s="101"/>
      <c r="D47" s="40" t="s">
        <v>377</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8" t="e">
        <f t="shared" si="3"/>
        <v>#DIV/0!</v>
      </c>
      <c r="O47" s="85">
        <f t="shared" si="4"/>
        <v>0</v>
      </c>
    </row>
    <row r="48" spans="1:15" x14ac:dyDescent="0.2">
      <c r="A48" s="101" t="s">
        <v>12</v>
      </c>
      <c r="B48" s="101" t="s">
        <v>148</v>
      </c>
      <c r="C48" s="101" t="s">
        <v>149</v>
      </c>
      <c r="D48" s="41" t="s">
        <v>228</v>
      </c>
      <c r="E48" s="31">
        <v>105</v>
      </c>
      <c r="F48" s="31">
        <v>105</v>
      </c>
      <c r="G48" s="31">
        <v>35.008000000000003</v>
      </c>
      <c r="H48" s="31">
        <v>24.346</v>
      </c>
      <c r="I48" s="37">
        <f t="shared" si="18"/>
        <v>23.186666666666667</v>
      </c>
      <c r="J48" s="37">
        <f t="shared" si="9"/>
        <v>69.544104204753197</v>
      </c>
      <c r="K48" s="38">
        <f t="shared" si="19"/>
        <v>69.544104204753197</v>
      </c>
      <c r="L48" s="31">
        <f t="shared" ref="L48" si="36">H48-G48</f>
        <v>-10.662000000000003</v>
      </c>
      <c r="M48" s="31">
        <v>31.76</v>
      </c>
      <c r="N48" s="98">
        <f t="shared" si="3"/>
        <v>76.656171284634752</v>
      </c>
      <c r="O48" s="85">
        <f t="shared" si="4"/>
        <v>-7.4140000000000015</v>
      </c>
    </row>
    <row r="49" spans="1:15" ht="24" customHeight="1" x14ac:dyDescent="0.2">
      <c r="A49" s="101"/>
      <c r="B49" s="101" t="s">
        <v>183</v>
      </c>
      <c r="C49" s="101"/>
      <c r="D49" s="41" t="s">
        <v>229</v>
      </c>
      <c r="E49" s="31">
        <f>E51</f>
        <v>25674.569</v>
      </c>
      <c r="F49" s="31">
        <f>F51</f>
        <v>25674.569</v>
      </c>
      <c r="G49" s="31">
        <f t="shared" ref="G49" si="37">G51</f>
        <v>6665.9780000000001</v>
      </c>
      <c r="H49" s="31">
        <f t="shared" ref="H49" si="38">H51</f>
        <v>6665.8050000000003</v>
      </c>
      <c r="I49" s="37">
        <f t="shared" si="18"/>
        <v>25.962675361755831</v>
      </c>
      <c r="J49" s="37">
        <f t="shared" si="9"/>
        <v>99.997404731908816</v>
      </c>
      <c r="K49" s="38">
        <f t="shared" si="19"/>
        <v>99.997404731908816</v>
      </c>
      <c r="L49" s="31">
        <f t="shared" si="20"/>
        <v>-0.17299999999977445</v>
      </c>
      <c r="M49" s="36">
        <f t="shared" ref="M49" si="39">M51</f>
        <v>6695.5420000000004</v>
      </c>
      <c r="N49" s="38">
        <f t="shared" si="3"/>
        <v>99.555868666046749</v>
      </c>
      <c r="O49" s="85">
        <f t="shared" si="4"/>
        <v>-29.73700000000008</v>
      </c>
    </row>
    <row r="50" spans="1:15" ht="14.45" customHeight="1" x14ac:dyDescent="0.2">
      <c r="A50" s="101"/>
      <c r="B50" s="101"/>
      <c r="C50" s="101"/>
      <c r="D50" s="40" t="s">
        <v>47</v>
      </c>
      <c r="E50" s="31"/>
      <c r="F50" s="31"/>
      <c r="G50" s="31"/>
      <c r="H50" s="31"/>
      <c r="I50" s="37">
        <f t="shared" si="18"/>
        <v>0</v>
      </c>
      <c r="J50" s="37" t="e">
        <f t="shared" si="9"/>
        <v>#DIV/0!</v>
      </c>
      <c r="K50" s="38">
        <f t="shared" si="19"/>
        <v>0</v>
      </c>
      <c r="L50" s="31">
        <f t="shared" si="20"/>
        <v>0</v>
      </c>
      <c r="M50" s="36"/>
      <c r="N50" s="38"/>
      <c r="O50" s="85">
        <f t="shared" si="4"/>
        <v>0</v>
      </c>
    </row>
    <row r="51" spans="1:15" ht="24" customHeight="1" x14ac:dyDescent="0.2">
      <c r="A51" s="101" t="s">
        <v>70</v>
      </c>
      <c r="B51" s="22" t="s">
        <v>150</v>
      </c>
      <c r="C51" s="101" t="s">
        <v>151</v>
      </c>
      <c r="D51" s="40" t="s">
        <v>152</v>
      </c>
      <c r="E51" s="31">
        <v>25674.569</v>
      </c>
      <c r="F51" s="31">
        <v>25674.569</v>
      </c>
      <c r="G51" s="31">
        <v>6665.9780000000001</v>
      </c>
      <c r="H51" s="31">
        <v>6665.8050000000003</v>
      </c>
      <c r="I51" s="37">
        <f t="shared" si="18"/>
        <v>25.962675361755831</v>
      </c>
      <c r="J51" s="37">
        <f t="shared" si="9"/>
        <v>99.997404731908816</v>
      </c>
      <c r="K51" s="38">
        <f t="shared" si="19"/>
        <v>99.997404731908816</v>
      </c>
      <c r="L51" s="31">
        <f t="shared" si="20"/>
        <v>-0.17299999999977445</v>
      </c>
      <c r="M51" s="36">
        <v>6695.5420000000004</v>
      </c>
      <c r="N51" s="38">
        <f t="shared" si="3"/>
        <v>99.555868666046749</v>
      </c>
      <c r="O51" s="85">
        <f t="shared" si="4"/>
        <v>-29.73700000000008</v>
      </c>
    </row>
    <row r="52" spans="1:15" x14ac:dyDescent="0.2">
      <c r="A52" s="101"/>
      <c r="B52" s="101" t="s">
        <v>158</v>
      </c>
      <c r="C52" s="101"/>
      <c r="D52" s="41" t="s">
        <v>159</v>
      </c>
      <c r="E52" s="31">
        <f>E55</f>
        <v>724.70699999999999</v>
      </c>
      <c r="F52" s="31">
        <f>F55+F54</f>
        <v>724.70699999999999</v>
      </c>
      <c r="G52" s="31">
        <f t="shared" ref="G52:H52" si="40">G55+G54</f>
        <v>0</v>
      </c>
      <c r="H52" s="31">
        <f t="shared" si="40"/>
        <v>0</v>
      </c>
      <c r="I52" s="37">
        <f t="shared" si="18"/>
        <v>0</v>
      </c>
      <c r="J52" s="37" t="e">
        <f t="shared" si="9"/>
        <v>#DIV/0!</v>
      </c>
      <c r="K52" s="38">
        <f t="shared" si="19"/>
        <v>0</v>
      </c>
      <c r="L52" s="31">
        <f t="shared" si="20"/>
        <v>0</v>
      </c>
      <c r="M52" s="36">
        <f t="shared" ref="M52" si="41">M55</f>
        <v>0</v>
      </c>
      <c r="N52" s="65" t="e">
        <f t="shared" si="3"/>
        <v>#DIV/0!</v>
      </c>
      <c r="O52" s="85">
        <f t="shared" si="4"/>
        <v>0</v>
      </c>
    </row>
    <row r="53" spans="1:15" x14ac:dyDescent="0.2">
      <c r="A53" s="101"/>
      <c r="B53" s="101"/>
      <c r="C53" s="101"/>
      <c r="D53" s="40" t="s">
        <v>47</v>
      </c>
      <c r="E53" s="31"/>
      <c r="F53" s="31"/>
      <c r="G53" s="31"/>
      <c r="H53" s="31"/>
      <c r="I53" s="37">
        <f t="shared" ref="I53:I54" si="42">IF(F53&gt;0,H53/F53*100,0)</f>
        <v>0</v>
      </c>
      <c r="J53" s="37" t="e">
        <f t="shared" ref="J53:J54" si="43">H53/G53*100</f>
        <v>#DIV/0!</v>
      </c>
      <c r="K53" s="38">
        <f t="shared" ref="K53:K54" si="44">IF(G53&gt;0,H53/G53*100,0)</f>
        <v>0</v>
      </c>
      <c r="L53" s="31">
        <f t="shared" ref="L53:L54" si="45">H53-G53</f>
        <v>0</v>
      </c>
      <c r="M53" s="36"/>
      <c r="N53" s="38"/>
      <c r="O53" s="85">
        <f t="shared" si="4"/>
        <v>0</v>
      </c>
    </row>
    <row r="54" spans="1:15" ht="25.5" hidden="1" x14ac:dyDescent="0.2">
      <c r="A54" s="101"/>
      <c r="B54" s="101" t="s">
        <v>396</v>
      </c>
      <c r="C54" s="101"/>
      <c r="D54" s="40" t="s">
        <v>397</v>
      </c>
      <c r="E54" s="31"/>
      <c r="F54" s="31"/>
      <c r="G54" s="31"/>
      <c r="H54" s="31"/>
      <c r="I54" s="37">
        <f t="shared" si="42"/>
        <v>0</v>
      </c>
      <c r="J54" s="37" t="e">
        <f t="shared" si="43"/>
        <v>#DIV/0!</v>
      </c>
      <c r="K54" s="38">
        <f t="shared" si="44"/>
        <v>0</v>
      </c>
      <c r="L54" s="31">
        <f t="shared" si="45"/>
        <v>0</v>
      </c>
      <c r="M54" s="36"/>
      <c r="N54" s="38" t="e">
        <f t="shared" si="3"/>
        <v>#DIV/0!</v>
      </c>
      <c r="O54" s="85">
        <f t="shared" si="4"/>
        <v>0</v>
      </c>
    </row>
    <row r="55" spans="1:15" x14ac:dyDescent="0.2">
      <c r="A55" s="101"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c r="N55" s="65" t="e">
        <f t="shared" si="3"/>
        <v>#DIV/0!</v>
      </c>
      <c r="O55" s="85">
        <f t="shared" si="4"/>
        <v>0</v>
      </c>
    </row>
    <row r="56" spans="1:15" x14ac:dyDescent="0.2">
      <c r="A56" s="101"/>
      <c r="B56" s="101" t="s">
        <v>230</v>
      </c>
      <c r="C56" s="101"/>
      <c r="D56" s="41" t="s">
        <v>157</v>
      </c>
      <c r="E56" s="31">
        <f>SUM(E58:E59)</f>
        <v>8025.84</v>
      </c>
      <c r="F56" s="31">
        <f>SUM(F58:F59)</f>
        <v>8025.84</v>
      </c>
      <c r="G56" s="31">
        <f>SUM(G58:G59)</f>
        <v>2183.8580000000002</v>
      </c>
      <c r="H56" s="31">
        <f>SUM(H58:H59)</f>
        <v>2183.855</v>
      </c>
      <c r="I56" s="37">
        <f t="shared" si="18"/>
        <v>27.210298236695472</v>
      </c>
      <c r="J56" s="37">
        <f t="shared" si="9"/>
        <v>99.999862628430961</v>
      </c>
      <c r="K56" s="38">
        <f t="shared" si="19"/>
        <v>99.999862628430961</v>
      </c>
      <c r="L56" s="31">
        <f t="shared" si="20"/>
        <v>-3.0000000001564331E-3</v>
      </c>
      <c r="M56" s="36">
        <f>SUM(M58:M59)</f>
        <v>2013.069</v>
      </c>
      <c r="N56" s="38">
        <f t="shared" si="3"/>
        <v>108.48386220243817</v>
      </c>
      <c r="O56" s="85">
        <f t="shared" si="4"/>
        <v>170.78600000000006</v>
      </c>
    </row>
    <row r="57" spans="1:15" x14ac:dyDescent="0.2">
      <c r="A57" s="101"/>
      <c r="B57" s="101"/>
      <c r="C57" s="101"/>
      <c r="D57" s="40" t="s">
        <v>47</v>
      </c>
      <c r="E57" s="31"/>
      <c r="F57" s="31"/>
      <c r="G57" s="31"/>
      <c r="H57" s="31"/>
      <c r="I57" s="37">
        <f t="shared" si="18"/>
        <v>0</v>
      </c>
      <c r="J57" s="37" t="e">
        <f t="shared" si="9"/>
        <v>#DIV/0!</v>
      </c>
      <c r="K57" s="38">
        <f t="shared" si="19"/>
        <v>0</v>
      </c>
      <c r="L57" s="31">
        <f t="shared" si="20"/>
        <v>0</v>
      </c>
      <c r="M57" s="36"/>
      <c r="N57" s="38"/>
      <c r="O57" s="85">
        <f t="shared" si="4"/>
        <v>0</v>
      </c>
    </row>
    <row r="58" spans="1:15" x14ac:dyDescent="0.2">
      <c r="A58" s="101" t="s">
        <v>68</v>
      </c>
      <c r="B58" s="22" t="s">
        <v>231</v>
      </c>
      <c r="C58" s="22" t="s">
        <v>137</v>
      </c>
      <c r="D58" s="40" t="s">
        <v>385</v>
      </c>
      <c r="E58" s="31">
        <v>7942.6559999999999</v>
      </c>
      <c r="F58" s="31">
        <v>7942.6559999999999</v>
      </c>
      <c r="G58" s="31">
        <v>2183.8580000000002</v>
      </c>
      <c r="H58" s="31">
        <v>2183.855</v>
      </c>
      <c r="I58" s="37">
        <f t="shared" si="18"/>
        <v>27.495273621317608</v>
      </c>
      <c r="J58" s="37">
        <f t="shared" si="9"/>
        <v>99.999862628430961</v>
      </c>
      <c r="K58" s="38">
        <f t="shared" si="19"/>
        <v>99.999862628430961</v>
      </c>
      <c r="L58" s="31">
        <f t="shared" si="20"/>
        <v>-3.0000000001564331E-3</v>
      </c>
      <c r="M58" s="31">
        <v>2013.069</v>
      </c>
      <c r="N58" s="38">
        <f t="shared" si="3"/>
        <v>108.48386220243817</v>
      </c>
      <c r="O58" s="85">
        <f t="shared" si="4"/>
        <v>170.78600000000006</v>
      </c>
    </row>
    <row r="59" spans="1:15" x14ac:dyDescent="0.2">
      <c r="A59" s="101"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c r="N59" s="87" t="e">
        <f t="shared" si="3"/>
        <v>#DIV/0!</v>
      </c>
      <c r="O59" s="85">
        <f t="shared" si="4"/>
        <v>0</v>
      </c>
    </row>
    <row r="60" spans="1:15" x14ac:dyDescent="0.2">
      <c r="A60" s="101"/>
      <c r="B60" s="101" t="s">
        <v>156</v>
      </c>
      <c r="C60" s="101"/>
      <c r="D60" s="41" t="s">
        <v>163</v>
      </c>
      <c r="E60" s="31">
        <f>SUM(E62:E63)</f>
        <v>10932.753000000001</v>
      </c>
      <c r="F60" s="31">
        <f>SUM(F62:F63)</f>
        <v>10932.753000000001</v>
      </c>
      <c r="G60" s="31">
        <f t="shared" ref="G60" si="46">SUM(G62:G63)</f>
        <v>2403.7719999999999</v>
      </c>
      <c r="H60" s="31">
        <f t="shared" ref="H60" si="47">SUM(H62:H63)</f>
        <v>2391.2869999999998</v>
      </c>
      <c r="I60" s="37">
        <f t="shared" si="18"/>
        <v>21.872688425321595</v>
      </c>
      <c r="J60" s="37">
        <f t="shared" si="9"/>
        <v>99.48060797779489</v>
      </c>
      <c r="K60" s="38">
        <f t="shared" si="19"/>
        <v>99.48060797779489</v>
      </c>
      <c r="L60" s="31">
        <f t="shared" si="20"/>
        <v>-12.485000000000127</v>
      </c>
      <c r="M60" s="36">
        <f t="shared" ref="M60" si="48">SUM(M62:M63)</f>
        <v>2475.6179999999999</v>
      </c>
      <c r="N60" s="38">
        <f t="shared" si="3"/>
        <v>96.593537452062478</v>
      </c>
      <c r="O60" s="85">
        <f t="shared" si="4"/>
        <v>-84.331000000000131</v>
      </c>
    </row>
    <row r="61" spans="1:15" x14ac:dyDescent="0.2">
      <c r="A61" s="101"/>
      <c r="B61" s="101"/>
      <c r="C61" s="101"/>
      <c r="D61" s="40" t="s">
        <v>47</v>
      </c>
      <c r="E61" s="31"/>
      <c r="F61" s="31"/>
      <c r="G61" s="31"/>
      <c r="H61" s="31"/>
      <c r="I61" s="37">
        <f t="shared" si="18"/>
        <v>0</v>
      </c>
      <c r="J61" s="37" t="e">
        <f t="shared" si="9"/>
        <v>#DIV/0!</v>
      </c>
      <c r="K61" s="38">
        <f t="shared" si="19"/>
        <v>0</v>
      </c>
      <c r="L61" s="31">
        <f t="shared" si="20"/>
        <v>0</v>
      </c>
      <c r="M61" s="36"/>
      <c r="N61" s="38"/>
      <c r="O61" s="85">
        <f t="shared" si="4"/>
        <v>0</v>
      </c>
    </row>
    <row r="62" spans="1:15" x14ac:dyDescent="0.2">
      <c r="A62" s="101" t="s">
        <v>104</v>
      </c>
      <c r="B62" s="22" t="s">
        <v>160</v>
      </c>
      <c r="C62" s="22" t="s">
        <v>137</v>
      </c>
      <c r="D62" s="40" t="s">
        <v>164</v>
      </c>
      <c r="E62" s="31">
        <v>8925.125</v>
      </c>
      <c r="F62" s="31">
        <v>8925.125</v>
      </c>
      <c r="G62" s="31">
        <v>2369.3719999999998</v>
      </c>
      <c r="H62" s="31">
        <v>2366.9319999999998</v>
      </c>
      <c r="I62" s="37">
        <f t="shared" si="18"/>
        <v>26.519875071777705</v>
      </c>
      <c r="J62" s="37">
        <f t="shared" si="9"/>
        <v>99.897019125743029</v>
      </c>
      <c r="K62" s="38">
        <f t="shared" si="19"/>
        <v>99.897019125743029</v>
      </c>
      <c r="L62" s="31">
        <f t="shared" si="20"/>
        <v>-2.4400000000000546</v>
      </c>
      <c r="M62" s="31">
        <v>2449.335</v>
      </c>
      <c r="N62" s="38">
        <f t="shared" si="3"/>
        <v>96.635699077504697</v>
      </c>
      <c r="O62" s="85">
        <f t="shared" si="4"/>
        <v>-82.403000000000247</v>
      </c>
    </row>
    <row r="63" spans="1:15" x14ac:dyDescent="0.2">
      <c r="A63" s="101" t="s">
        <v>69</v>
      </c>
      <c r="B63" s="22" t="s">
        <v>233</v>
      </c>
      <c r="C63" s="22" t="s">
        <v>137</v>
      </c>
      <c r="D63" s="40" t="s">
        <v>165</v>
      </c>
      <c r="E63" s="31">
        <v>2007.6279999999999</v>
      </c>
      <c r="F63" s="31">
        <v>2007.6279999999999</v>
      </c>
      <c r="G63" s="31">
        <v>34.4</v>
      </c>
      <c r="H63" s="31">
        <v>24.355</v>
      </c>
      <c r="I63" s="37">
        <f t="shared" si="18"/>
        <v>1.2131231483123368</v>
      </c>
      <c r="J63" s="37">
        <f t="shared" si="9"/>
        <v>70.799418604651166</v>
      </c>
      <c r="K63" s="38">
        <f t="shared" si="19"/>
        <v>70.799418604651166</v>
      </c>
      <c r="L63" s="31">
        <f t="shared" si="20"/>
        <v>-10.044999999999998</v>
      </c>
      <c r="M63" s="31">
        <v>26.283000000000001</v>
      </c>
      <c r="N63" s="38">
        <f t="shared" si="3"/>
        <v>92.664459917056647</v>
      </c>
      <c r="O63" s="85">
        <f t="shared" si="4"/>
        <v>-1.9280000000000008</v>
      </c>
    </row>
    <row r="64" spans="1:15" ht="25.5" x14ac:dyDescent="0.2">
      <c r="A64" s="101" t="s">
        <v>3</v>
      </c>
      <c r="B64" s="101" t="s">
        <v>162</v>
      </c>
      <c r="C64" s="101" t="s">
        <v>137</v>
      </c>
      <c r="D64" s="41" t="s">
        <v>167</v>
      </c>
      <c r="E64" s="31">
        <v>4141.16</v>
      </c>
      <c r="F64" s="31">
        <v>4141.16</v>
      </c>
      <c r="G64" s="31"/>
      <c r="H64" s="31"/>
      <c r="I64" s="37">
        <f t="shared" si="18"/>
        <v>0</v>
      </c>
      <c r="J64" s="37" t="e">
        <f t="shared" si="9"/>
        <v>#DIV/0!</v>
      </c>
      <c r="K64" s="38">
        <f t="shared" si="19"/>
        <v>0</v>
      </c>
      <c r="L64" s="31">
        <f t="shared" si="20"/>
        <v>0</v>
      </c>
      <c r="M64" s="31"/>
      <c r="N64" s="87" t="e">
        <f t="shared" si="3"/>
        <v>#DIV/0!</v>
      </c>
      <c r="O64" s="85">
        <f t="shared" si="4"/>
        <v>0</v>
      </c>
    </row>
    <row r="65" spans="1:15" ht="26.25" customHeight="1" x14ac:dyDescent="0.2">
      <c r="A65" s="101"/>
      <c r="B65" s="101" t="s">
        <v>166</v>
      </c>
      <c r="C65" s="101"/>
      <c r="D65" s="67" t="s">
        <v>234</v>
      </c>
      <c r="E65" s="31">
        <v>9418.3050000000003</v>
      </c>
      <c r="F65" s="31">
        <v>9418.3050000000003</v>
      </c>
      <c r="G65" s="31">
        <v>3179.85</v>
      </c>
      <c r="H65" s="31">
        <v>3178.3290000000002</v>
      </c>
      <c r="I65" s="37">
        <f t="shared" si="18"/>
        <v>33.746295113611211</v>
      </c>
      <c r="J65" s="37">
        <f t="shared" si="9"/>
        <v>99.952167555073359</v>
      </c>
      <c r="K65" s="38">
        <f t="shared" si="19"/>
        <v>99.952167555073359</v>
      </c>
      <c r="L65" s="31">
        <f t="shared" si="20"/>
        <v>-1.5209999999997308</v>
      </c>
      <c r="M65" s="31">
        <v>2410.4699999999998</v>
      </c>
      <c r="N65" s="38">
        <f t="shared" si="3"/>
        <v>131.8551568781192</v>
      </c>
      <c r="O65" s="85">
        <f t="shared" si="4"/>
        <v>767.85900000000038</v>
      </c>
    </row>
    <row r="66" spans="1:15" x14ac:dyDescent="0.2">
      <c r="A66" s="101" t="s">
        <v>110</v>
      </c>
      <c r="B66" s="22" t="s">
        <v>235</v>
      </c>
      <c r="C66" s="22" t="s">
        <v>145</v>
      </c>
      <c r="D66" s="41" t="s">
        <v>237</v>
      </c>
      <c r="E66" s="31">
        <f>E68</f>
        <v>292.3</v>
      </c>
      <c r="F66" s="31">
        <f>F68</f>
        <v>292.3</v>
      </c>
      <c r="G66" s="31">
        <f t="shared" ref="G66" si="49">G68</f>
        <v>146.136</v>
      </c>
      <c r="H66" s="31">
        <f t="shared" ref="H66" si="50">H68</f>
        <v>145.191</v>
      </c>
      <c r="I66" s="37">
        <f t="shared" si="18"/>
        <v>49.671912418747858</v>
      </c>
      <c r="J66" s="37">
        <f t="shared" si="9"/>
        <v>99.353342092297595</v>
      </c>
      <c r="K66" s="38">
        <f t="shared" si="19"/>
        <v>99.353342092297595</v>
      </c>
      <c r="L66" s="31">
        <f t="shared" si="20"/>
        <v>-0.94499999999999318</v>
      </c>
      <c r="M66" s="36">
        <f t="shared" ref="M66" si="51">M68</f>
        <v>146.066</v>
      </c>
      <c r="N66" s="98">
        <f t="shared" si="3"/>
        <v>99.400955732340179</v>
      </c>
      <c r="O66" s="85">
        <f t="shared" si="4"/>
        <v>-0.875</v>
      </c>
    </row>
    <row r="67" spans="1:15" x14ac:dyDescent="0.2">
      <c r="A67" s="101"/>
      <c r="B67" s="22"/>
      <c r="C67" s="22"/>
      <c r="D67" s="40" t="s">
        <v>47</v>
      </c>
      <c r="E67" s="31"/>
      <c r="F67" s="31"/>
      <c r="G67" s="31"/>
      <c r="H67" s="31"/>
      <c r="I67" s="37"/>
      <c r="J67" s="37"/>
      <c r="K67" s="38"/>
      <c r="L67" s="31"/>
      <c r="M67" s="36"/>
      <c r="N67" s="98"/>
      <c r="O67" s="85">
        <f t="shared" si="4"/>
        <v>0</v>
      </c>
    </row>
    <row r="68" spans="1:15" ht="25.5" x14ac:dyDescent="0.2">
      <c r="A68" s="101" t="s">
        <v>6</v>
      </c>
      <c r="B68" s="22" t="s">
        <v>236</v>
      </c>
      <c r="C68" s="22" t="s">
        <v>145</v>
      </c>
      <c r="D68" s="40" t="s">
        <v>238</v>
      </c>
      <c r="E68" s="31">
        <v>292.3</v>
      </c>
      <c r="F68" s="31">
        <v>292.3</v>
      </c>
      <c r="G68" s="31">
        <v>146.136</v>
      </c>
      <c r="H68" s="31">
        <v>145.191</v>
      </c>
      <c r="I68" s="37">
        <f t="shared" si="18"/>
        <v>49.671912418747858</v>
      </c>
      <c r="J68" s="37">
        <f t="shared" si="9"/>
        <v>99.353342092297595</v>
      </c>
      <c r="K68" s="38">
        <f t="shared" si="19"/>
        <v>99.353342092297595</v>
      </c>
      <c r="L68" s="31">
        <f t="shared" si="20"/>
        <v>-0.94499999999999318</v>
      </c>
      <c r="M68" s="31">
        <v>146.066</v>
      </c>
      <c r="N68" s="98">
        <f t="shared" si="3"/>
        <v>99.400955732340179</v>
      </c>
      <c r="O68" s="85">
        <f t="shared" si="4"/>
        <v>-0.875</v>
      </c>
    </row>
    <row r="69" spans="1:15" ht="27.75" customHeight="1" x14ac:dyDescent="0.2">
      <c r="A69" s="101" t="s">
        <v>71</v>
      </c>
      <c r="B69" s="101" t="s">
        <v>168</v>
      </c>
      <c r="C69" s="101" t="s">
        <v>170</v>
      </c>
      <c r="D69" s="67" t="s">
        <v>386</v>
      </c>
      <c r="E69" s="31">
        <v>2264.0250000000001</v>
      </c>
      <c r="F69" s="31">
        <v>2264.0250000000001</v>
      </c>
      <c r="G69" s="31">
        <v>764.601</v>
      </c>
      <c r="H69" s="31">
        <v>764.6</v>
      </c>
      <c r="I69" s="37">
        <f t="shared" si="18"/>
        <v>33.771711884806926</v>
      </c>
      <c r="J69" s="37">
        <f t="shared" si="9"/>
        <v>99.999869212831271</v>
      </c>
      <c r="K69" s="38">
        <f t="shared" si="19"/>
        <v>99.999869212831271</v>
      </c>
      <c r="L69" s="31">
        <f t="shared" si="20"/>
        <v>-9.9999999997635314E-4</v>
      </c>
      <c r="M69" s="31">
        <v>770.58299999999997</v>
      </c>
      <c r="N69" s="38">
        <f t="shared" si="3"/>
        <v>99.223574877722456</v>
      </c>
      <c r="O69" s="85">
        <f t="shared" si="4"/>
        <v>-5.9829999999999472</v>
      </c>
    </row>
    <row r="70" spans="1:15" x14ac:dyDescent="0.2">
      <c r="A70" s="101"/>
      <c r="B70" s="101" t="s">
        <v>169</v>
      </c>
      <c r="C70" s="101"/>
      <c r="D70" s="41" t="s">
        <v>171</v>
      </c>
      <c r="E70" s="31">
        <f>E72</f>
        <v>4592.5370000000003</v>
      </c>
      <c r="F70" s="31">
        <f>F72</f>
        <v>4592.5370000000003</v>
      </c>
      <c r="G70" s="31">
        <f t="shared" ref="G70" si="52">G72</f>
        <v>988.45600000000002</v>
      </c>
      <c r="H70" s="31">
        <f t="shared" ref="H70" si="53">H72</f>
        <v>988.35199999999998</v>
      </c>
      <c r="I70" s="37">
        <f t="shared" si="18"/>
        <v>21.520828248090325</v>
      </c>
      <c r="J70" s="37">
        <f t="shared" si="9"/>
        <v>99.989478540268863</v>
      </c>
      <c r="K70" s="38">
        <f t="shared" si="19"/>
        <v>99.989478540268863</v>
      </c>
      <c r="L70" s="31">
        <f t="shared" si="20"/>
        <v>-0.10400000000004184</v>
      </c>
      <c r="M70" s="36">
        <f t="shared" ref="M70" si="54">M72</f>
        <v>1360.222</v>
      </c>
      <c r="N70" s="38">
        <f t="shared" si="3"/>
        <v>72.661080323653053</v>
      </c>
      <c r="O70" s="85">
        <f t="shared" si="4"/>
        <v>-371.87</v>
      </c>
    </row>
    <row r="71" spans="1:15" x14ac:dyDescent="0.2">
      <c r="A71" s="101"/>
      <c r="B71" s="101"/>
      <c r="C71" s="101"/>
      <c r="D71" s="40" t="s">
        <v>47</v>
      </c>
      <c r="E71" s="31"/>
      <c r="F71" s="31"/>
      <c r="G71" s="31"/>
      <c r="H71" s="31"/>
      <c r="I71" s="37">
        <f t="shared" si="18"/>
        <v>0</v>
      </c>
      <c r="J71" s="37" t="e">
        <f t="shared" si="9"/>
        <v>#DIV/0!</v>
      </c>
      <c r="K71" s="38">
        <f t="shared" si="19"/>
        <v>0</v>
      </c>
      <c r="L71" s="31">
        <f t="shared" si="20"/>
        <v>0</v>
      </c>
      <c r="M71" s="36"/>
      <c r="N71" s="38"/>
      <c r="O71" s="85">
        <f t="shared" si="4"/>
        <v>0</v>
      </c>
    </row>
    <row r="72" spans="1:15" ht="25.5" x14ac:dyDescent="0.2">
      <c r="A72" s="101" t="s">
        <v>72</v>
      </c>
      <c r="B72" s="22" t="s">
        <v>239</v>
      </c>
      <c r="C72" s="22" t="s">
        <v>149</v>
      </c>
      <c r="D72" s="40" t="s">
        <v>387</v>
      </c>
      <c r="E72" s="31">
        <v>4592.5370000000003</v>
      </c>
      <c r="F72" s="31">
        <v>4592.5370000000003</v>
      </c>
      <c r="G72" s="31">
        <v>988.45600000000002</v>
      </c>
      <c r="H72" s="31">
        <v>988.35199999999998</v>
      </c>
      <c r="I72" s="37">
        <f t="shared" si="18"/>
        <v>21.520828248090325</v>
      </c>
      <c r="J72" s="37">
        <f t="shared" si="9"/>
        <v>99.989478540268863</v>
      </c>
      <c r="K72" s="38">
        <f t="shared" si="19"/>
        <v>99.989478540268863</v>
      </c>
      <c r="L72" s="31">
        <f t="shared" si="20"/>
        <v>-0.10400000000004184</v>
      </c>
      <c r="M72" s="31">
        <v>1360.222</v>
      </c>
      <c r="N72" s="38">
        <f t="shared" si="3"/>
        <v>72.661080323653053</v>
      </c>
      <c r="O72" s="85">
        <f t="shared" si="4"/>
        <v>-371.87</v>
      </c>
    </row>
    <row r="73" spans="1:15" ht="61.5" hidden="1" customHeight="1" x14ac:dyDescent="0.2">
      <c r="A73" s="101"/>
      <c r="B73" s="101" t="s">
        <v>241</v>
      </c>
      <c r="C73" s="22"/>
      <c r="D73" s="41" t="s">
        <v>242</v>
      </c>
      <c r="E73" s="31"/>
      <c r="F73" s="31"/>
      <c r="G73" s="31"/>
      <c r="H73" s="31"/>
      <c r="I73" s="37">
        <f t="shared" si="18"/>
        <v>0</v>
      </c>
      <c r="J73" s="37" t="e">
        <f t="shared" si="9"/>
        <v>#DIV/0!</v>
      </c>
      <c r="K73" s="38">
        <f t="shared" si="19"/>
        <v>0</v>
      </c>
      <c r="L73" s="31">
        <f t="shared" si="20"/>
        <v>0</v>
      </c>
      <c r="M73" s="36"/>
      <c r="N73" s="38" t="e">
        <f t="shared" si="3"/>
        <v>#DIV/0!</v>
      </c>
      <c r="O73" s="85">
        <f t="shared" ref="O73:O138" si="55">H73-M73</f>
        <v>0</v>
      </c>
    </row>
    <row r="74" spans="1:15" x14ac:dyDescent="0.2">
      <c r="A74" s="101" t="s">
        <v>31</v>
      </c>
      <c r="B74" s="101" t="s">
        <v>243</v>
      </c>
      <c r="C74" s="101" t="s">
        <v>172</v>
      </c>
      <c r="D74" s="41" t="s">
        <v>244</v>
      </c>
      <c r="E74" s="31">
        <f>SUM(E76:E77)</f>
        <v>28599.263999999999</v>
      </c>
      <c r="F74" s="31">
        <f>SUM(F76:F77)</f>
        <v>29919.565999999999</v>
      </c>
      <c r="G74" s="31">
        <f t="shared" ref="G74" si="56">SUM(G76:G77)</f>
        <v>4926.1859999999997</v>
      </c>
      <c r="H74" s="31">
        <f t="shared" ref="H74" si="57">SUM(H76:H77)</f>
        <v>4925.5749999999998</v>
      </c>
      <c r="I74" s="37">
        <f t="shared" si="18"/>
        <v>16.462722086276251</v>
      </c>
      <c r="J74" s="37">
        <f t="shared" si="9"/>
        <v>99.987596895448121</v>
      </c>
      <c r="K74" s="38">
        <f t="shared" si="19"/>
        <v>99.987596895448121</v>
      </c>
      <c r="L74" s="31">
        <f t="shared" si="20"/>
        <v>-0.61099999999987631</v>
      </c>
      <c r="M74" s="36">
        <f t="shared" ref="M74" si="58">SUM(M76:M77)</f>
        <v>24117.666000000001</v>
      </c>
      <c r="N74" s="38">
        <f t="shared" ref="N74:N138" si="59">H74/M74*100</f>
        <v>20.423099814053312</v>
      </c>
      <c r="O74" s="85">
        <f t="shared" si="55"/>
        <v>-19192.091</v>
      </c>
    </row>
    <row r="75" spans="1:15" x14ac:dyDescent="0.2">
      <c r="A75" s="101"/>
      <c r="B75" s="101"/>
      <c r="C75" s="101"/>
      <c r="D75" s="40" t="s">
        <v>47</v>
      </c>
      <c r="E75" s="31"/>
      <c r="F75" s="31"/>
      <c r="G75" s="31"/>
      <c r="H75" s="31"/>
      <c r="I75" s="37">
        <f t="shared" si="18"/>
        <v>0</v>
      </c>
      <c r="J75" s="37"/>
      <c r="K75" s="38">
        <f t="shared" si="19"/>
        <v>0</v>
      </c>
      <c r="L75" s="31"/>
      <c r="M75" s="36"/>
      <c r="N75" s="38"/>
      <c r="O75" s="85">
        <f t="shared" si="55"/>
        <v>0</v>
      </c>
    </row>
    <row r="76" spans="1:15" x14ac:dyDescent="0.2">
      <c r="A76" s="101"/>
      <c r="B76" s="22" t="s">
        <v>245</v>
      </c>
      <c r="C76" s="101"/>
      <c r="D76" s="40" t="s">
        <v>247</v>
      </c>
      <c r="E76" s="31">
        <v>3959.11</v>
      </c>
      <c r="F76" s="31">
        <v>3959.11</v>
      </c>
      <c r="G76" s="31">
        <v>987.46699999999998</v>
      </c>
      <c r="H76" s="31">
        <v>986.86300000000006</v>
      </c>
      <c r="I76" s="37">
        <f t="shared" si="18"/>
        <v>24.9263849703595</v>
      </c>
      <c r="J76" s="37"/>
      <c r="K76" s="38">
        <f t="shared" si="19"/>
        <v>99.938833398989544</v>
      </c>
      <c r="L76" s="31">
        <f t="shared" ref="L76:L77" si="60">H76-G76</f>
        <v>-0.60399999999992815</v>
      </c>
      <c r="M76" s="31">
        <v>1087.8820000000001</v>
      </c>
      <c r="N76" s="38">
        <f t="shared" si="59"/>
        <v>90.714158337025523</v>
      </c>
      <c r="O76" s="85">
        <f t="shared" si="55"/>
        <v>-101.01900000000001</v>
      </c>
    </row>
    <row r="77" spans="1:15" x14ac:dyDescent="0.2">
      <c r="A77" s="101"/>
      <c r="B77" s="22" t="s">
        <v>246</v>
      </c>
      <c r="C77" s="101"/>
      <c r="D77" s="40" t="s">
        <v>248</v>
      </c>
      <c r="E77" s="31">
        <v>24640.153999999999</v>
      </c>
      <c r="F77" s="31">
        <v>25960.455999999998</v>
      </c>
      <c r="G77" s="31">
        <v>3938.7190000000001</v>
      </c>
      <c r="H77" s="31">
        <v>3938.712</v>
      </c>
      <c r="I77" s="37">
        <f t="shared" si="18"/>
        <v>15.171967703494884</v>
      </c>
      <c r="J77" s="37"/>
      <c r="K77" s="38">
        <f t="shared" si="19"/>
        <v>99.999822277242927</v>
      </c>
      <c r="L77" s="31">
        <f t="shared" si="60"/>
        <v>-7.0000000000618456E-3</v>
      </c>
      <c r="M77" s="31">
        <v>23029.784</v>
      </c>
      <c r="N77" s="38">
        <f t="shared" si="59"/>
        <v>17.102687545831955</v>
      </c>
      <c r="O77" s="85">
        <f t="shared" si="55"/>
        <v>-19091.072</v>
      </c>
    </row>
    <row r="78" spans="1:15" ht="14.25" x14ac:dyDescent="0.2">
      <c r="A78" s="12" t="s">
        <v>36</v>
      </c>
      <c r="B78" s="12" t="s">
        <v>173</v>
      </c>
      <c r="C78" s="27"/>
      <c r="D78" s="33" t="s">
        <v>50</v>
      </c>
      <c r="E78" s="32">
        <v>81810.092999999993</v>
      </c>
      <c r="F78" s="32">
        <v>81810.092999999993</v>
      </c>
      <c r="G78" s="32">
        <v>19585.087</v>
      </c>
      <c r="H78" s="32">
        <v>19584.344000000001</v>
      </c>
      <c r="I78" s="34">
        <f t="shared" si="18"/>
        <v>23.938787112734371</v>
      </c>
      <c r="J78" s="34">
        <f t="shared" si="9"/>
        <v>99.996206297168868</v>
      </c>
      <c r="K78" s="35">
        <f t="shared" si="19"/>
        <v>99.996206297168868</v>
      </c>
      <c r="L78" s="32">
        <f t="shared" si="20"/>
        <v>-0.74299999999857391</v>
      </c>
      <c r="M78" s="32">
        <v>15747.85</v>
      </c>
      <c r="N78" s="35">
        <f t="shared" si="59"/>
        <v>124.36201767225367</v>
      </c>
      <c r="O78" s="84">
        <f t="shared" si="55"/>
        <v>3836.4940000000006</v>
      </c>
    </row>
    <row r="79" spans="1:15" ht="14.25" x14ac:dyDescent="0.2">
      <c r="A79" s="12" t="s">
        <v>38</v>
      </c>
      <c r="B79" s="12" t="s">
        <v>174</v>
      </c>
      <c r="C79" s="27"/>
      <c r="D79" s="33" t="s">
        <v>52</v>
      </c>
      <c r="E79" s="32">
        <v>91991.622000000003</v>
      </c>
      <c r="F79" s="32">
        <v>91991.622000000003</v>
      </c>
      <c r="G79" s="32">
        <v>23200.313999999998</v>
      </c>
      <c r="H79" s="32">
        <v>22295.636999999999</v>
      </c>
      <c r="I79" s="34">
        <f t="shared" si="18"/>
        <v>24.23659515428481</v>
      </c>
      <c r="J79" s="34">
        <f t="shared" si="9"/>
        <v>96.100582949006636</v>
      </c>
      <c r="K79" s="35">
        <f t="shared" si="19"/>
        <v>96.100582949006636</v>
      </c>
      <c r="L79" s="32">
        <f t="shared" si="20"/>
        <v>-904.67699999999968</v>
      </c>
      <c r="M79" s="32">
        <v>23885.606</v>
      </c>
      <c r="N79" s="35">
        <f t="shared" si="59"/>
        <v>93.343401042452086</v>
      </c>
      <c r="O79" s="84">
        <f t="shared" si="55"/>
        <v>-1589.969000000001</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9"/>
        <v>#DIV/0!</v>
      </c>
      <c r="O80" s="84">
        <f t="shared" si="55"/>
        <v>0</v>
      </c>
    </row>
    <row r="81" spans="1:15" ht="21" x14ac:dyDescent="0.2">
      <c r="A81" s="12" t="s">
        <v>30</v>
      </c>
      <c r="B81" s="12" t="s">
        <v>175</v>
      </c>
      <c r="C81" s="27"/>
      <c r="D81" s="33" t="s">
        <v>107</v>
      </c>
      <c r="E81" s="32">
        <f>E83+E89+E92+E96</f>
        <v>462260.77700000006</v>
      </c>
      <c r="F81" s="32">
        <f>F83+F89+F92+F96</f>
        <v>462295.77700000006</v>
      </c>
      <c r="G81" s="32">
        <f>G83+G89+G92+G96+G88</f>
        <v>195258.06</v>
      </c>
      <c r="H81" s="32">
        <f>H83+H89+H92+H96+H88</f>
        <v>195187.25899999999</v>
      </c>
      <c r="I81" s="34">
        <f t="shared" si="18"/>
        <v>42.221293966092183</v>
      </c>
      <c r="J81" s="34">
        <f t="shared" si="9"/>
        <v>99.963739781087639</v>
      </c>
      <c r="K81" s="35">
        <f t="shared" si="19"/>
        <v>99.963739781087639</v>
      </c>
      <c r="L81" s="32">
        <f t="shared" si="20"/>
        <v>-70.801000000006752</v>
      </c>
      <c r="M81" s="30">
        <f>M83+M89+M92+M96+M88</f>
        <v>84768.998000000007</v>
      </c>
      <c r="N81" s="82" t="s">
        <v>418</v>
      </c>
      <c r="O81" s="84">
        <f t="shared" si="55"/>
        <v>110418.26099999998</v>
      </c>
    </row>
    <row r="82" spans="1:15" x14ac:dyDescent="0.2">
      <c r="A82" s="101"/>
      <c r="B82" s="101"/>
      <c r="C82" s="101"/>
      <c r="D82" s="7" t="s">
        <v>48</v>
      </c>
      <c r="E82" s="36"/>
      <c r="F82" s="36"/>
      <c r="G82" s="31"/>
      <c r="H82" s="31"/>
      <c r="I82" s="37">
        <f t="shared" si="18"/>
        <v>0</v>
      </c>
      <c r="J82" s="37"/>
      <c r="K82" s="38">
        <f t="shared" si="19"/>
        <v>0</v>
      </c>
      <c r="L82" s="31">
        <f t="shared" si="20"/>
        <v>0</v>
      </c>
      <c r="M82" s="36"/>
      <c r="N82" s="68"/>
      <c r="O82" s="85">
        <f t="shared" si="55"/>
        <v>0</v>
      </c>
    </row>
    <row r="83" spans="1:15" ht="22.5" x14ac:dyDescent="0.2">
      <c r="A83" s="101" t="s">
        <v>33</v>
      </c>
      <c r="B83" s="101" t="s">
        <v>176</v>
      </c>
      <c r="C83" s="101" t="s">
        <v>177</v>
      </c>
      <c r="D83" s="41" t="s">
        <v>249</v>
      </c>
      <c r="E83" s="31">
        <f>E85+E87+E86</f>
        <v>182520.302</v>
      </c>
      <c r="F83" s="31">
        <f>F85+F87+F86</f>
        <v>182520.302</v>
      </c>
      <c r="G83" s="31">
        <f>G85+G87+G86</f>
        <v>126715.90300000001</v>
      </c>
      <c r="H83" s="31">
        <f t="shared" ref="H83" si="61">H85+H87+H86</f>
        <v>126649.205</v>
      </c>
      <c r="I83" s="37">
        <f t="shared" si="18"/>
        <v>69.389105547283179</v>
      </c>
      <c r="J83" s="37">
        <f t="shared" ref="J83:J129" si="62">H83/G83*100</f>
        <v>99.947364144183226</v>
      </c>
      <c r="K83" s="38">
        <f t="shared" si="19"/>
        <v>99.947364144183226</v>
      </c>
      <c r="L83" s="31">
        <f t="shared" si="20"/>
        <v>-66.698000000003958</v>
      </c>
      <c r="M83" s="36">
        <f t="shared" ref="M83" si="63">M85+M87+M86</f>
        <v>21041.08</v>
      </c>
      <c r="N83" s="81" t="s">
        <v>419</v>
      </c>
      <c r="O83" s="85">
        <f t="shared" si="55"/>
        <v>105608.125</v>
      </c>
    </row>
    <row r="84" spans="1:15" x14ac:dyDescent="0.2">
      <c r="A84" s="101"/>
      <c r="B84" s="101"/>
      <c r="C84" s="101"/>
      <c r="D84" s="40" t="s">
        <v>47</v>
      </c>
      <c r="E84" s="31"/>
      <c r="F84" s="31"/>
      <c r="G84" s="31"/>
      <c r="H84" s="31"/>
      <c r="I84" s="37">
        <f t="shared" ref="I84:I85" si="64">IF(F84&gt;0,H84/F84*100,0)</f>
        <v>0</v>
      </c>
      <c r="J84" s="37" t="e">
        <f t="shared" ref="J84:J85" si="65">H84/G84*100</f>
        <v>#DIV/0!</v>
      </c>
      <c r="K84" s="38">
        <f t="shared" ref="K84:K85" si="66">IF(G84&gt;0,H84/G84*100,0)</f>
        <v>0</v>
      </c>
      <c r="L84" s="31">
        <f t="shared" ref="L84:L85" si="67">H84-G84</f>
        <v>0</v>
      </c>
      <c r="M84" s="36"/>
      <c r="N84" s="65" t="e">
        <f t="shared" si="59"/>
        <v>#DIV/0!</v>
      </c>
      <c r="O84" s="85">
        <f t="shared" si="55"/>
        <v>0</v>
      </c>
    </row>
    <row r="85" spans="1:15" x14ac:dyDescent="0.2">
      <c r="A85" s="101"/>
      <c r="B85" s="22" t="s">
        <v>251</v>
      </c>
      <c r="C85" s="22"/>
      <c r="D85" s="40" t="s">
        <v>250</v>
      </c>
      <c r="E85" s="31">
        <v>2520.3020000000001</v>
      </c>
      <c r="F85" s="31">
        <v>2520.3020000000001</v>
      </c>
      <c r="G85" s="31">
        <v>215.136</v>
      </c>
      <c r="H85" s="31">
        <v>148.43799999999999</v>
      </c>
      <c r="I85" s="37">
        <f t="shared" si="64"/>
        <v>5.8896909973487297</v>
      </c>
      <c r="J85" s="37">
        <f t="shared" si="65"/>
        <v>68.997285438048479</v>
      </c>
      <c r="K85" s="38">
        <f t="shared" si="66"/>
        <v>68.997285438048479</v>
      </c>
      <c r="L85" s="31">
        <f t="shared" si="67"/>
        <v>-66.698000000000008</v>
      </c>
      <c r="M85" s="31">
        <v>855.06100000000004</v>
      </c>
      <c r="N85" s="98">
        <f t="shared" si="59"/>
        <v>17.359931045855205</v>
      </c>
      <c r="O85" s="85">
        <f t="shared" si="55"/>
        <v>-706.62300000000005</v>
      </c>
    </row>
    <row r="86" spans="1:15" ht="22.5" x14ac:dyDescent="0.2">
      <c r="A86" s="101"/>
      <c r="B86" s="22" t="s">
        <v>362</v>
      </c>
      <c r="C86" s="22"/>
      <c r="D86" s="40" t="s">
        <v>363</v>
      </c>
      <c r="E86" s="31">
        <v>180000</v>
      </c>
      <c r="F86" s="31">
        <v>180000</v>
      </c>
      <c r="G86" s="31">
        <v>126500.76700000001</v>
      </c>
      <c r="H86" s="31">
        <v>126500.76700000001</v>
      </c>
      <c r="I86" s="37">
        <f t="shared" ref="I86" si="68">IF(F86&gt;0,H86/F86*100,0)</f>
        <v>70.278203888888896</v>
      </c>
      <c r="J86" s="37">
        <f t="shared" ref="J86" si="69">H86/G86*100</f>
        <v>100</v>
      </c>
      <c r="K86" s="38">
        <f t="shared" ref="K86" si="70">IF(G86&gt;0,H86/G86*100,0)</f>
        <v>100</v>
      </c>
      <c r="L86" s="31">
        <f t="shared" ref="L86" si="71">H86-G86</f>
        <v>0</v>
      </c>
      <c r="M86" s="31">
        <v>20186.019</v>
      </c>
      <c r="N86" s="81" t="s">
        <v>420</v>
      </c>
      <c r="O86" s="85">
        <f t="shared" si="55"/>
        <v>106314.74800000001</v>
      </c>
    </row>
    <row r="87" spans="1:15" x14ac:dyDescent="0.2">
      <c r="A87" s="101"/>
      <c r="B87" s="22" t="s">
        <v>252</v>
      </c>
      <c r="C87" s="22"/>
      <c r="D87" s="40" t="s">
        <v>253</v>
      </c>
      <c r="E87" s="31"/>
      <c r="F87" s="31"/>
      <c r="G87" s="31"/>
      <c r="H87" s="31"/>
      <c r="I87" s="37">
        <f t="shared" ref="I87:I88" si="72">IF(F87&gt;0,H87/F87*100,0)</f>
        <v>0</v>
      </c>
      <c r="J87" s="37" t="e">
        <f t="shared" ref="J87:J88" si="73">H87/G87*100</f>
        <v>#DIV/0!</v>
      </c>
      <c r="K87" s="38">
        <f t="shared" ref="K87:K88" si="74">IF(G87&gt;0,H87/G87*100,0)</f>
        <v>0</v>
      </c>
      <c r="L87" s="31">
        <f t="shared" ref="L87:L88" si="75">H87-G87</f>
        <v>0</v>
      </c>
      <c r="M87" s="31"/>
      <c r="N87" s="65" t="e">
        <f t="shared" si="59"/>
        <v>#DIV/0!</v>
      </c>
      <c r="O87" s="85">
        <f t="shared" si="55"/>
        <v>0</v>
      </c>
    </row>
    <row r="88" spans="1:15" ht="25.5" hidden="1" x14ac:dyDescent="0.2">
      <c r="A88" s="101"/>
      <c r="B88" s="101" t="s">
        <v>184</v>
      </c>
      <c r="C88" s="22"/>
      <c r="D88" s="41" t="s">
        <v>300</v>
      </c>
      <c r="E88" s="31"/>
      <c r="F88" s="31"/>
      <c r="G88" s="31"/>
      <c r="H88" s="31"/>
      <c r="I88" s="37">
        <f t="shared" si="72"/>
        <v>0</v>
      </c>
      <c r="J88" s="37" t="e">
        <f t="shared" si="73"/>
        <v>#DIV/0!</v>
      </c>
      <c r="K88" s="38">
        <f t="shared" si="74"/>
        <v>0</v>
      </c>
      <c r="L88" s="31">
        <f t="shared" si="75"/>
        <v>0</v>
      </c>
      <c r="M88" s="31"/>
      <c r="N88" s="38" t="e">
        <f t="shared" si="59"/>
        <v>#DIV/0!</v>
      </c>
      <c r="O88" s="85">
        <f t="shared" si="55"/>
        <v>0</v>
      </c>
    </row>
    <row r="89" spans="1:15" x14ac:dyDescent="0.2">
      <c r="A89" s="101" t="s">
        <v>34</v>
      </c>
      <c r="B89" s="101" t="s">
        <v>205</v>
      </c>
      <c r="C89" s="101" t="s">
        <v>178</v>
      </c>
      <c r="D89" s="41" t="s">
        <v>254</v>
      </c>
      <c r="E89" s="31">
        <v>270863.37800000003</v>
      </c>
      <c r="F89" s="31">
        <v>270863.37800000003</v>
      </c>
      <c r="G89" s="31">
        <v>66530.862999999998</v>
      </c>
      <c r="H89" s="31">
        <v>66530.861000000004</v>
      </c>
      <c r="I89" s="37">
        <f t="shared" si="18"/>
        <v>24.562516162668548</v>
      </c>
      <c r="J89" s="37">
        <f t="shared" si="62"/>
        <v>99.999996993876366</v>
      </c>
      <c r="K89" s="38">
        <f t="shared" si="19"/>
        <v>99.999996993876366</v>
      </c>
      <c r="L89" s="31">
        <f t="shared" si="20"/>
        <v>-1.999999993131496E-3</v>
      </c>
      <c r="M89" s="31">
        <v>61609.440999999999</v>
      </c>
      <c r="N89" s="38">
        <f t="shared" si="59"/>
        <v>107.98809390268613</v>
      </c>
      <c r="O89" s="85">
        <f t="shared" si="55"/>
        <v>4921.4200000000055</v>
      </c>
    </row>
    <row r="90" spans="1:15" ht="12.75" hidden="1" customHeight="1" x14ac:dyDescent="0.2">
      <c r="A90" s="101" t="s">
        <v>35</v>
      </c>
      <c r="B90" s="101"/>
      <c r="C90" s="101"/>
      <c r="D90" s="7" t="s">
        <v>49</v>
      </c>
      <c r="E90" s="36"/>
      <c r="F90" s="36"/>
      <c r="G90" s="36"/>
      <c r="H90" s="31"/>
      <c r="I90" s="37">
        <f t="shared" si="18"/>
        <v>0</v>
      </c>
      <c r="J90" s="37" t="e">
        <f t="shared" si="62"/>
        <v>#DIV/0!</v>
      </c>
      <c r="K90" s="38">
        <f t="shared" si="19"/>
        <v>0</v>
      </c>
      <c r="L90" s="31">
        <f t="shared" si="20"/>
        <v>0</v>
      </c>
      <c r="M90" s="36"/>
      <c r="N90" s="38" t="e">
        <f t="shared" si="59"/>
        <v>#DIV/0!</v>
      </c>
      <c r="O90" s="85">
        <f t="shared" si="55"/>
        <v>0</v>
      </c>
    </row>
    <row r="91" spans="1:15" ht="12.75" hidden="1" customHeight="1" x14ac:dyDescent="0.2">
      <c r="A91" s="101" t="s">
        <v>73</v>
      </c>
      <c r="B91" s="101"/>
      <c r="C91" s="101"/>
      <c r="D91" s="7" t="s">
        <v>81</v>
      </c>
      <c r="E91" s="36"/>
      <c r="F91" s="36"/>
      <c r="G91" s="36"/>
      <c r="H91" s="31"/>
      <c r="I91" s="37">
        <f t="shared" si="18"/>
        <v>0</v>
      </c>
      <c r="J91" s="37" t="e">
        <f t="shared" si="62"/>
        <v>#DIV/0!</v>
      </c>
      <c r="K91" s="38">
        <f t="shared" si="19"/>
        <v>0</v>
      </c>
      <c r="L91" s="31">
        <f t="shared" si="20"/>
        <v>0</v>
      </c>
      <c r="M91" s="36"/>
      <c r="N91" s="38" t="e">
        <f t="shared" si="59"/>
        <v>#DIV/0!</v>
      </c>
      <c r="O91" s="85">
        <f t="shared" si="55"/>
        <v>0</v>
      </c>
    </row>
    <row r="92" spans="1:15" ht="25.5" hidden="1" x14ac:dyDescent="0.2">
      <c r="A92" s="101" t="s">
        <v>74</v>
      </c>
      <c r="B92" s="101" t="s">
        <v>255</v>
      </c>
      <c r="C92" s="101" t="s">
        <v>178</v>
      </c>
      <c r="D92" s="41" t="s">
        <v>300</v>
      </c>
      <c r="E92" s="31">
        <f>E95</f>
        <v>0</v>
      </c>
      <c r="F92" s="31">
        <f>F95</f>
        <v>0</v>
      </c>
      <c r="G92" s="31">
        <f t="shared" ref="G92" si="76">G95</f>
        <v>0</v>
      </c>
      <c r="H92" s="31">
        <f t="shared" ref="H92" si="77">H95</f>
        <v>0</v>
      </c>
      <c r="I92" s="37">
        <f t="shared" si="18"/>
        <v>0</v>
      </c>
      <c r="J92" s="37" t="e">
        <f t="shared" si="62"/>
        <v>#DIV/0!</v>
      </c>
      <c r="K92" s="38">
        <f t="shared" si="19"/>
        <v>0</v>
      </c>
      <c r="L92" s="31">
        <f>H92-G92</f>
        <v>0</v>
      </c>
      <c r="M92" s="36">
        <f t="shared" ref="M92" si="78">M95</f>
        <v>0</v>
      </c>
      <c r="N92" s="38" t="e">
        <f t="shared" si="59"/>
        <v>#DIV/0!</v>
      </c>
      <c r="O92" s="85">
        <f t="shared" si="55"/>
        <v>0</v>
      </c>
    </row>
    <row r="93" spans="1:15" ht="81.75" hidden="1" customHeight="1" x14ac:dyDescent="0.2">
      <c r="A93" s="101" t="s">
        <v>204</v>
      </c>
      <c r="B93" s="101" t="s">
        <v>203</v>
      </c>
      <c r="C93" s="101"/>
      <c r="D93" s="41" t="s">
        <v>207</v>
      </c>
      <c r="E93" s="31"/>
      <c r="F93" s="31"/>
      <c r="G93" s="43"/>
      <c r="H93" s="31"/>
      <c r="I93" s="37">
        <f t="shared" si="18"/>
        <v>0</v>
      </c>
      <c r="J93" s="37" t="e">
        <f t="shared" si="62"/>
        <v>#DIV/0!</v>
      </c>
      <c r="K93" s="38">
        <f t="shared" si="19"/>
        <v>0</v>
      </c>
      <c r="L93" s="31"/>
      <c r="M93" s="36"/>
      <c r="N93" s="38" t="e">
        <f t="shared" si="59"/>
        <v>#DIV/0!</v>
      </c>
      <c r="O93" s="85">
        <f t="shared" si="55"/>
        <v>0</v>
      </c>
    </row>
    <row r="94" spans="1:15" ht="12.75" hidden="1" customHeight="1" x14ac:dyDescent="0.2">
      <c r="A94" s="101"/>
      <c r="B94" s="101"/>
      <c r="C94" s="101"/>
      <c r="D94" s="40" t="s">
        <v>47</v>
      </c>
      <c r="E94" s="31"/>
      <c r="F94" s="31"/>
      <c r="G94" s="43"/>
      <c r="H94" s="31"/>
      <c r="I94" s="37">
        <f t="shared" si="18"/>
        <v>0</v>
      </c>
      <c r="J94" s="37"/>
      <c r="K94" s="38">
        <f t="shared" si="19"/>
        <v>0</v>
      </c>
      <c r="L94" s="31"/>
      <c r="M94" s="36"/>
      <c r="N94" s="38" t="e">
        <f t="shared" si="59"/>
        <v>#DIV/0!</v>
      </c>
      <c r="O94" s="85">
        <f t="shared" si="55"/>
        <v>0</v>
      </c>
    </row>
    <row r="95" spans="1:15" ht="24.75" hidden="1" customHeight="1" x14ac:dyDescent="0.2">
      <c r="A95" s="101"/>
      <c r="B95" s="22" t="s">
        <v>256</v>
      </c>
      <c r="C95" s="22"/>
      <c r="D95" s="40" t="s">
        <v>181</v>
      </c>
      <c r="E95" s="31"/>
      <c r="F95" s="31"/>
      <c r="G95" s="31"/>
      <c r="H95" s="31"/>
      <c r="I95" s="37">
        <f t="shared" si="18"/>
        <v>0</v>
      </c>
      <c r="J95" s="37"/>
      <c r="K95" s="38">
        <f t="shared" si="19"/>
        <v>0</v>
      </c>
      <c r="L95" s="31"/>
      <c r="M95" s="36"/>
      <c r="N95" s="38" t="e">
        <f t="shared" si="59"/>
        <v>#DIV/0!</v>
      </c>
      <c r="O95" s="85">
        <f t="shared" si="55"/>
        <v>0</v>
      </c>
    </row>
    <row r="96" spans="1:15" ht="14.25" customHeight="1" x14ac:dyDescent="0.2">
      <c r="A96" s="101"/>
      <c r="B96" s="101" t="s">
        <v>257</v>
      </c>
      <c r="C96" s="22"/>
      <c r="D96" s="41" t="s">
        <v>258</v>
      </c>
      <c r="E96" s="31">
        <v>8877.0969999999998</v>
      </c>
      <c r="F96" s="31">
        <v>8912.0969999999998</v>
      </c>
      <c r="G96" s="31">
        <v>2011.2940000000001</v>
      </c>
      <c r="H96" s="31">
        <v>2007.193</v>
      </c>
      <c r="I96" s="37">
        <f t="shared" si="18"/>
        <v>22.522117970663917</v>
      </c>
      <c r="J96" s="37"/>
      <c r="K96" s="38">
        <f t="shared" si="19"/>
        <v>99.796101415307746</v>
      </c>
      <c r="L96" s="31">
        <f t="shared" si="20"/>
        <v>-4.1010000000001128</v>
      </c>
      <c r="M96" s="31">
        <v>2118.4769999999999</v>
      </c>
      <c r="N96" s="38">
        <f t="shared" si="59"/>
        <v>94.746980967931222</v>
      </c>
      <c r="O96" s="85">
        <f t="shared" si="55"/>
        <v>-111.28399999999988</v>
      </c>
    </row>
    <row r="97" spans="1:15" ht="24" customHeight="1" x14ac:dyDescent="0.2">
      <c r="A97" s="101"/>
      <c r="B97" s="12" t="s">
        <v>301</v>
      </c>
      <c r="C97" s="22"/>
      <c r="D97" s="33" t="s">
        <v>302</v>
      </c>
      <c r="E97" s="32">
        <v>2292.6979999999999</v>
      </c>
      <c r="F97" s="32">
        <v>2292.6979999999999</v>
      </c>
      <c r="G97" s="32"/>
      <c r="H97" s="32"/>
      <c r="I97" s="34">
        <f t="shared" ref="I97" si="79">IF(F97&gt;0,H97/F97*100,0)</f>
        <v>0</v>
      </c>
      <c r="J97" s="34"/>
      <c r="K97" s="35">
        <f t="shared" ref="K97" si="80">IF(G97&gt;0,H97/G97*100,0)</f>
        <v>0</v>
      </c>
      <c r="L97" s="32">
        <f t="shared" ref="L97" si="81">H97-G97</f>
        <v>0</v>
      </c>
      <c r="M97" s="32">
        <v>14.28</v>
      </c>
      <c r="N97" s="38">
        <f t="shared" si="59"/>
        <v>0</v>
      </c>
      <c r="O97" s="84">
        <f t="shared" si="55"/>
        <v>-14.28</v>
      </c>
    </row>
    <row r="98" spans="1:15" ht="22.5" x14ac:dyDescent="0.2">
      <c r="A98" s="12" t="s">
        <v>39</v>
      </c>
      <c r="B98" s="12" t="s">
        <v>179</v>
      </c>
      <c r="C98" s="12"/>
      <c r="D98" s="33" t="s">
        <v>259</v>
      </c>
      <c r="E98" s="32">
        <v>2227.491</v>
      </c>
      <c r="F98" s="32">
        <v>9319.491</v>
      </c>
      <c r="G98" s="32">
        <v>665.23599999999999</v>
      </c>
      <c r="H98" s="32">
        <v>540.90599999999995</v>
      </c>
      <c r="I98" s="34">
        <f t="shared" si="18"/>
        <v>5.8040294260705867</v>
      </c>
      <c r="J98" s="34">
        <f t="shared" si="62"/>
        <v>81.310392101449708</v>
      </c>
      <c r="K98" s="35">
        <f t="shared" si="19"/>
        <v>81.310392101449708</v>
      </c>
      <c r="L98" s="32">
        <f t="shared" si="20"/>
        <v>-124.33000000000004</v>
      </c>
      <c r="M98" s="32">
        <v>49.99</v>
      </c>
      <c r="N98" s="81" t="s">
        <v>421</v>
      </c>
      <c r="O98" s="84">
        <f t="shared" si="55"/>
        <v>490.91599999999994</v>
      </c>
    </row>
    <row r="99" spans="1:15" ht="14.25" x14ac:dyDescent="0.2">
      <c r="A99" s="12" t="s">
        <v>40</v>
      </c>
      <c r="B99" s="12" t="s">
        <v>180</v>
      </c>
      <c r="C99" s="12"/>
      <c r="D99" s="33" t="s">
        <v>260</v>
      </c>
      <c r="E99" s="30">
        <f>E101+E104+E108+E107+E109+E112</f>
        <v>356793.22899999999</v>
      </c>
      <c r="F99" s="30">
        <f>F101+F104+F108+F107+F109+F112</f>
        <v>356793.22899999999</v>
      </c>
      <c r="G99" s="30">
        <f>G101+G104+G108+G107+G109+G112</f>
        <v>133402.30300000001</v>
      </c>
      <c r="H99" s="30">
        <f>H101+H104+H108+H107+H109+H112</f>
        <v>133402.302</v>
      </c>
      <c r="I99" s="34">
        <f t="shared" si="18"/>
        <v>37.38924709246654</v>
      </c>
      <c r="J99" s="34">
        <f t="shared" si="62"/>
        <v>99.999999250387745</v>
      </c>
      <c r="K99" s="35">
        <f t="shared" si="19"/>
        <v>99.999999250387745</v>
      </c>
      <c r="L99" s="32">
        <f t="shared" si="20"/>
        <v>-1.0000000183936208E-3</v>
      </c>
      <c r="M99" s="30">
        <f>M101+M104+M108+M107</f>
        <v>133270.00899999999</v>
      </c>
      <c r="N99" s="35">
        <f t="shared" si="59"/>
        <v>100.09926689507465</v>
      </c>
      <c r="O99" s="84">
        <f t="shared" si="55"/>
        <v>132.29300000000512</v>
      </c>
    </row>
    <row r="100" spans="1:15" x14ac:dyDescent="0.2">
      <c r="A100" s="101"/>
      <c r="B100" s="101"/>
      <c r="C100" s="101"/>
      <c r="D100" s="7" t="s">
        <v>48</v>
      </c>
      <c r="E100" s="36"/>
      <c r="F100" s="36"/>
      <c r="G100" s="31"/>
      <c r="H100" s="31"/>
      <c r="I100" s="37">
        <f t="shared" si="18"/>
        <v>0</v>
      </c>
      <c r="J100" s="37"/>
      <c r="K100" s="38">
        <f t="shared" si="19"/>
        <v>0</v>
      </c>
      <c r="L100" s="31">
        <f t="shared" ref="L100" si="82">H100-G100</f>
        <v>0</v>
      </c>
      <c r="M100" s="36"/>
      <c r="N100" s="38"/>
      <c r="O100" s="85">
        <f t="shared" si="55"/>
        <v>0</v>
      </c>
    </row>
    <row r="101" spans="1:15" x14ac:dyDescent="0.2">
      <c r="A101" s="101"/>
      <c r="B101" s="101" t="s">
        <v>263</v>
      </c>
      <c r="C101" s="101"/>
      <c r="D101" s="41" t="s">
        <v>261</v>
      </c>
      <c r="E101" s="36">
        <f>E103</f>
        <v>76110.097999999998</v>
      </c>
      <c r="F101" s="36">
        <f>F103</f>
        <v>76110.097999999998</v>
      </c>
      <c r="G101" s="36">
        <f t="shared" ref="G101" si="83">G103</f>
        <v>25320.994999999999</v>
      </c>
      <c r="H101" s="36">
        <f t="shared" ref="H101" si="84">H103</f>
        <v>25320.994999999999</v>
      </c>
      <c r="I101" s="37">
        <f t="shared" si="18"/>
        <v>33.268903424615218</v>
      </c>
      <c r="J101" s="37"/>
      <c r="K101" s="38">
        <f t="shared" si="19"/>
        <v>100</v>
      </c>
      <c r="L101" s="31">
        <f t="shared" si="20"/>
        <v>0</v>
      </c>
      <c r="M101" s="36">
        <f t="shared" ref="M101" si="85">M103</f>
        <v>24209.596000000001</v>
      </c>
      <c r="N101" s="38">
        <f t="shared" si="59"/>
        <v>104.59073749103453</v>
      </c>
      <c r="O101" s="85">
        <f t="shared" si="55"/>
        <v>1111.3989999999976</v>
      </c>
    </row>
    <row r="102" spans="1:15" x14ac:dyDescent="0.2">
      <c r="A102" s="101"/>
      <c r="B102" s="101"/>
      <c r="C102" s="101"/>
      <c r="D102" s="40" t="s">
        <v>47</v>
      </c>
      <c r="E102" s="36"/>
      <c r="F102" s="36"/>
      <c r="G102" s="31"/>
      <c r="H102" s="31"/>
      <c r="I102" s="37">
        <f t="shared" si="18"/>
        <v>0</v>
      </c>
      <c r="J102" s="37"/>
      <c r="K102" s="38">
        <f t="shared" si="19"/>
        <v>0</v>
      </c>
      <c r="L102" s="31">
        <f t="shared" si="20"/>
        <v>0</v>
      </c>
      <c r="M102" s="36"/>
      <c r="N102" s="38"/>
      <c r="O102" s="85">
        <f t="shared" si="55"/>
        <v>0</v>
      </c>
    </row>
    <row r="103" spans="1:15" x14ac:dyDescent="0.2">
      <c r="A103" s="101"/>
      <c r="B103" s="22" t="s">
        <v>264</v>
      </c>
      <c r="C103" s="101"/>
      <c r="D103" s="40" t="s">
        <v>262</v>
      </c>
      <c r="E103" s="36">
        <v>76110.097999999998</v>
      </c>
      <c r="F103" s="36">
        <v>76110.097999999998</v>
      </c>
      <c r="G103" s="36">
        <v>25320.994999999999</v>
      </c>
      <c r="H103" s="31">
        <v>25320.994999999999</v>
      </c>
      <c r="I103" s="37">
        <f t="shared" si="18"/>
        <v>33.268903424615218</v>
      </c>
      <c r="J103" s="37"/>
      <c r="K103" s="38">
        <f t="shared" si="19"/>
        <v>100</v>
      </c>
      <c r="L103" s="31">
        <f t="shared" si="20"/>
        <v>0</v>
      </c>
      <c r="M103" s="31">
        <v>24209.596000000001</v>
      </c>
      <c r="N103" s="38">
        <f t="shared" si="59"/>
        <v>104.59073749103453</v>
      </c>
      <c r="O103" s="85">
        <f t="shared" si="55"/>
        <v>1111.3989999999976</v>
      </c>
    </row>
    <row r="104" spans="1:15" x14ac:dyDescent="0.2">
      <c r="A104" s="101"/>
      <c r="B104" s="101" t="s">
        <v>265</v>
      </c>
      <c r="C104" s="101"/>
      <c r="D104" s="41" t="s">
        <v>267</v>
      </c>
      <c r="E104" s="36">
        <f>E106</f>
        <v>259400.272</v>
      </c>
      <c r="F104" s="36">
        <f>F106</f>
        <v>259400.272</v>
      </c>
      <c r="G104" s="36">
        <f t="shared" ref="G104" si="86">G106</f>
        <v>104353.51700000001</v>
      </c>
      <c r="H104" s="36">
        <f t="shared" ref="H104" si="87">H106</f>
        <v>104353.516</v>
      </c>
      <c r="I104" s="37">
        <f t="shared" si="18"/>
        <v>40.228761209625873</v>
      </c>
      <c r="J104" s="37"/>
      <c r="K104" s="38">
        <f t="shared" si="19"/>
        <v>99.999999041718922</v>
      </c>
      <c r="L104" s="31">
        <f t="shared" si="20"/>
        <v>-1.0000000038417056E-3</v>
      </c>
      <c r="M104" s="36">
        <f>M106</f>
        <v>101731.614</v>
      </c>
      <c r="N104" s="38">
        <f t="shared" si="59"/>
        <v>102.57727357004285</v>
      </c>
      <c r="O104" s="85">
        <f t="shared" si="55"/>
        <v>2621.9020000000019</v>
      </c>
    </row>
    <row r="105" spans="1:15" x14ac:dyDescent="0.2">
      <c r="A105" s="101"/>
      <c r="B105" s="101"/>
      <c r="C105" s="101"/>
      <c r="D105" s="40" t="s">
        <v>47</v>
      </c>
      <c r="E105" s="36"/>
      <c r="F105" s="36"/>
      <c r="G105" s="31"/>
      <c r="H105" s="31"/>
      <c r="I105" s="37">
        <f t="shared" si="18"/>
        <v>0</v>
      </c>
      <c r="J105" s="37"/>
      <c r="K105" s="38">
        <f t="shared" si="19"/>
        <v>0</v>
      </c>
      <c r="L105" s="31">
        <f t="shared" si="20"/>
        <v>0</v>
      </c>
      <c r="M105" s="36"/>
      <c r="N105" s="38"/>
      <c r="O105" s="85">
        <f t="shared" si="55"/>
        <v>0</v>
      </c>
    </row>
    <row r="106" spans="1:15" x14ac:dyDescent="0.2">
      <c r="A106" s="101" t="s">
        <v>27</v>
      </c>
      <c r="B106" s="22" t="s">
        <v>266</v>
      </c>
      <c r="C106" s="101"/>
      <c r="D106" s="40" t="s">
        <v>28</v>
      </c>
      <c r="E106" s="31">
        <v>259400.272</v>
      </c>
      <c r="F106" s="31">
        <v>259400.272</v>
      </c>
      <c r="G106" s="31">
        <v>104353.51700000001</v>
      </c>
      <c r="H106" s="31">
        <v>104353.516</v>
      </c>
      <c r="I106" s="37">
        <f t="shared" si="18"/>
        <v>40.228761209625873</v>
      </c>
      <c r="J106" s="37"/>
      <c r="K106" s="38">
        <f t="shared" si="19"/>
        <v>99.999999041718922</v>
      </c>
      <c r="L106" s="31">
        <f t="shared" si="20"/>
        <v>-1.0000000038417056E-3</v>
      </c>
      <c r="M106" s="31">
        <v>101731.614</v>
      </c>
      <c r="N106" s="38">
        <f t="shared" si="59"/>
        <v>102.57727357004285</v>
      </c>
      <c r="O106" s="85">
        <f t="shared" si="55"/>
        <v>2621.9020000000019</v>
      </c>
    </row>
    <row r="107" spans="1:15" x14ac:dyDescent="0.2">
      <c r="A107" s="101"/>
      <c r="B107" s="101" t="s">
        <v>373</v>
      </c>
      <c r="C107" s="101"/>
      <c r="D107" s="41" t="s">
        <v>374</v>
      </c>
      <c r="E107" s="31">
        <v>11415.562</v>
      </c>
      <c r="F107" s="31">
        <v>11415.562</v>
      </c>
      <c r="G107" s="31">
        <v>3727.7910000000002</v>
      </c>
      <c r="H107" s="31">
        <v>3727.7910000000002</v>
      </c>
      <c r="I107" s="37">
        <f t="shared" ref="I107" si="88">IF(F107&gt;0,H107/F107*100,0)</f>
        <v>32.655343644053616</v>
      </c>
      <c r="J107" s="37"/>
      <c r="K107" s="38">
        <f t="shared" ref="K107" si="89">IF(G107&gt;0,H107/G107*100,0)</f>
        <v>100</v>
      </c>
      <c r="L107" s="31">
        <f t="shared" ref="L107" si="90">H107-G107</f>
        <v>0</v>
      </c>
      <c r="M107" s="31">
        <v>2694.0160000000001</v>
      </c>
      <c r="N107" s="38">
        <f t="shared" si="59"/>
        <v>138.37300892051124</v>
      </c>
      <c r="O107" s="85">
        <f t="shared" si="55"/>
        <v>1033.7750000000001</v>
      </c>
    </row>
    <row r="108" spans="1:15" ht="19.5" customHeight="1" x14ac:dyDescent="0.2">
      <c r="A108" s="101"/>
      <c r="B108" s="101" t="s">
        <v>344</v>
      </c>
      <c r="C108" s="101"/>
      <c r="D108" s="41" t="s">
        <v>345</v>
      </c>
      <c r="E108" s="31">
        <v>9682.2970000000005</v>
      </c>
      <c r="F108" s="31">
        <v>9682.2970000000005</v>
      </c>
      <c r="G108" s="31"/>
      <c r="H108" s="31"/>
      <c r="I108" s="37">
        <f t="shared" ref="I108" si="91">IF(F108&gt;0,H108/F108*100,0)</f>
        <v>0</v>
      </c>
      <c r="J108" s="37"/>
      <c r="K108" s="38">
        <f t="shared" ref="K108" si="92">IF(G108&gt;0,H108/G108*100,0)</f>
        <v>0</v>
      </c>
      <c r="L108" s="31">
        <f t="shared" ref="L108" si="93">H108-G108</f>
        <v>0</v>
      </c>
      <c r="M108" s="31">
        <v>4634.7830000000004</v>
      </c>
      <c r="N108" s="65">
        <f t="shared" si="59"/>
        <v>0</v>
      </c>
      <c r="O108" s="85">
        <f t="shared" si="55"/>
        <v>-4634.7830000000004</v>
      </c>
    </row>
    <row r="109" spans="1:15" ht="19.5" hidden="1" customHeight="1" x14ac:dyDescent="0.2">
      <c r="A109" s="101"/>
      <c r="B109" s="101" t="s">
        <v>356</v>
      </c>
      <c r="C109" s="101"/>
      <c r="D109" s="41" t="s">
        <v>355</v>
      </c>
      <c r="E109" s="31"/>
      <c r="F109" s="31">
        <f>F111</f>
        <v>0</v>
      </c>
      <c r="G109" s="31">
        <f t="shared" ref="G109:H109" si="94">G111</f>
        <v>0</v>
      </c>
      <c r="H109" s="31">
        <f t="shared" si="94"/>
        <v>0</v>
      </c>
      <c r="I109" s="37">
        <f t="shared" ref="I109:I111" si="95">IF(F109&gt;0,H109/F109*100,0)</f>
        <v>0</v>
      </c>
      <c r="J109" s="37"/>
      <c r="K109" s="38">
        <f t="shared" ref="K109:K111" si="96">IF(G109&gt;0,H109/G109*100,0)</f>
        <v>0</v>
      </c>
      <c r="L109" s="31">
        <f t="shared" ref="L109:L111" si="97">H109-G109</f>
        <v>0</v>
      </c>
      <c r="M109" s="31"/>
      <c r="N109" s="65" t="e">
        <f t="shared" si="59"/>
        <v>#DIV/0!</v>
      </c>
      <c r="O109" s="85">
        <f t="shared" si="55"/>
        <v>0</v>
      </c>
    </row>
    <row r="110" spans="1:15" ht="19.5" hidden="1" customHeight="1" x14ac:dyDescent="0.2">
      <c r="A110" s="101"/>
      <c r="B110" s="101"/>
      <c r="C110" s="101"/>
      <c r="D110" s="7" t="s">
        <v>48</v>
      </c>
      <c r="E110" s="31"/>
      <c r="F110" s="31"/>
      <c r="G110" s="31"/>
      <c r="H110" s="31"/>
      <c r="I110" s="37">
        <f t="shared" si="95"/>
        <v>0</v>
      </c>
      <c r="J110" s="37"/>
      <c r="K110" s="38">
        <f t="shared" si="96"/>
        <v>0</v>
      </c>
      <c r="L110" s="31">
        <f t="shared" si="97"/>
        <v>0</v>
      </c>
      <c r="M110" s="31"/>
      <c r="N110" s="65" t="e">
        <f t="shared" si="59"/>
        <v>#DIV/0!</v>
      </c>
      <c r="O110" s="85">
        <f t="shared" si="55"/>
        <v>0</v>
      </c>
    </row>
    <row r="111" spans="1:15" ht="24" hidden="1" customHeight="1" x14ac:dyDescent="0.2">
      <c r="A111" s="101"/>
      <c r="B111" s="101" t="s">
        <v>358</v>
      </c>
      <c r="C111" s="101"/>
      <c r="D111" s="41" t="s">
        <v>357</v>
      </c>
      <c r="E111" s="31"/>
      <c r="F111" s="31"/>
      <c r="G111" s="31"/>
      <c r="H111" s="31"/>
      <c r="I111" s="37">
        <f t="shared" si="95"/>
        <v>0</v>
      </c>
      <c r="J111" s="37"/>
      <c r="K111" s="38">
        <f t="shared" si="96"/>
        <v>0</v>
      </c>
      <c r="L111" s="31">
        <f t="shared" si="97"/>
        <v>0</v>
      </c>
      <c r="M111" s="31"/>
      <c r="N111" s="65" t="e">
        <f t="shared" si="59"/>
        <v>#DIV/0!</v>
      </c>
      <c r="O111" s="85">
        <f t="shared" si="55"/>
        <v>0</v>
      </c>
    </row>
    <row r="112" spans="1:15" ht="22.5" customHeight="1" x14ac:dyDescent="0.2">
      <c r="A112" s="101"/>
      <c r="B112" s="101" t="s">
        <v>403</v>
      </c>
      <c r="C112" s="101"/>
      <c r="D112" s="41" t="s">
        <v>404</v>
      </c>
      <c r="E112" s="31">
        <v>185</v>
      </c>
      <c r="F112" s="31">
        <v>185</v>
      </c>
      <c r="G112" s="31"/>
      <c r="H112" s="31"/>
      <c r="I112" s="37">
        <f t="shared" ref="I112" si="98">IF(F112&gt;0,H112/F112*100,0)</f>
        <v>0</v>
      </c>
      <c r="J112" s="37"/>
      <c r="K112" s="38">
        <f t="shared" ref="K112" si="99">IF(G112&gt;0,H112/G112*100,0)</f>
        <v>0</v>
      </c>
      <c r="L112" s="31"/>
      <c r="M112" s="31"/>
      <c r="N112" s="65" t="e">
        <f t="shared" si="59"/>
        <v>#DIV/0!</v>
      </c>
      <c r="O112" s="85">
        <f t="shared" ref="O112" si="100">H112-M112</f>
        <v>0</v>
      </c>
    </row>
    <row r="113" spans="1:15" ht="22.5" customHeight="1" x14ac:dyDescent="0.2">
      <c r="A113" s="12" t="s">
        <v>37</v>
      </c>
      <c r="B113" s="12" t="s">
        <v>188</v>
      </c>
      <c r="C113" s="12"/>
      <c r="D113" s="33" t="s">
        <v>268</v>
      </c>
      <c r="E113" s="32">
        <v>7188.6909999999998</v>
      </c>
      <c r="F113" s="32">
        <v>7188.6909999999998</v>
      </c>
      <c r="G113" s="32">
        <v>1395.8510000000001</v>
      </c>
      <c r="H113" s="32">
        <v>1395.845</v>
      </c>
      <c r="I113" s="34">
        <f t="shared" si="18"/>
        <v>19.417234653708164</v>
      </c>
      <c r="J113" s="34">
        <f t="shared" si="62"/>
        <v>99.999570154694155</v>
      </c>
      <c r="K113" s="35">
        <f t="shared" si="19"/>
        <v>99.999570154694155</v>
      </c>
      <c r="L113" s="32">
        <f t="shared" si="20"/>
        <v>-6.0000000000854925E-3</v>
      </c>
      <c r="M113" s="32">
        <v>1001.6660000000001</v>
      </c>
      <c r="N113" s="35">
        <f t="shared" si="59"/>
        <v>139.35233900322064</v>
      </c>
      <c r="O113" s="84">
        <f t="shared" si="55"/>
        <v>394.17899999999997</v>
      </c>
    </row>
    <row r="114" spans="1:15" ht="15" hidden="1" customHeight="1" x14ac:dyDescent="0.2">
      <c r="A114" s="12" t="s">
        <v>75</v>
      </c>
      <c r="B114" s="12" t="s">
        <v>179</v>
      </c>
      <c r="C114" s="12"/>
      <c r="D114" s="33" t="s">
        <v>76</v>
      </c>
      <c r="E114" s="30"/>
      <c r="F114" s="30"/>
      <c r="G114" s="30"/>
      <c r="H114" s="32"/>
      <c r="I114" s="34">
        <f t="shared" si="18"/>
        <v>0</v>
      </c>
      <c r="J114" s="34" t="e">
        <f t="shared" si="62"/>
        <v>#DIV/0!</v>
      </c>
      <c r="K114" s="35">
        <f t="shared" si="19"/>
        <v>0</v>
      </c>
      <c r="L114" s="32">
        <f t="shared" si="20"/>
        <v>0</v>
      </c>
      <c r="M114" s="36"/>
      <c r="N114" s="35" t="e">
        <f t="shared" si="59"/>
        <v>#DIV/0!</v>
      </c>
      <c r="O114" s="84">
        <f t="shared" si="55"/>
        <v>0</v>
      </c>
    </row>
    <row r="115" spans="1:15" ht="14.25" x14ac:dyDescent="0.2">
      <c r="A115" s="12" t="s">
        <v>78</v>
      </c>
      <c r="B115" s="12" t="s">
        <v>269</v>
      </c>
      <c r="C115" s="12"/>
      <c r="D115" s="33" t="s">
        <v>270</v>
      </c>
      <c r="E115" s="32">
        <f>E118+E119+E123+E122</f>
        <v>49456.199000000001</v>
      </c>
      <c r="F115" s="32">
        <f>F118+F119+F123+F122</f>
        <v>59738.287000000004</v>
      </c>
      <c r="G115" s="32">
        <f t="shared" ref="G115" si="101">G118+G119+G123+G122</f>
        <v>13994.771999999999</v>
      </c>
      <c r="H115" s="32">
        <f t="shared" ref="H115" si="102">H118+H119+H123+H122</f>
        <v>13993.902999999998</v>
      </c>
      <c r="I115" s="34">
        <f t="shared" si="18"/>
        <v>23.425350311769062</v>
      </c>
      <c r="J115" s="34">
        <f t="shared" si="62"/>
        <v>99.993790538352457</v>
      </c>
      <c r="K115" s="35">
        <f t="shared" si="19"/>
        <v>99.993790538352457</v>
      </c>
      <c r="L115" s="32">
        <f t="shared" si="20"/>
        <v>-0.86900000000059663</v>
      </c>
      <c r="M115" s="30">
        <f t="shared" ref="M115" si="103">M118+M119+M123+M122</f>
        <v>11443.019</v>
      </c>
      <c r="N115" s="35">
        <f t="shared" si="59"/>
        <v>122.29205422100581</v>
      </c>
      <c r="O115" s="84">
        <f t="shared" si="55"/>
        <v>2550.8839999999982</v>
      </c>
    </row>
    <row r="116" spans="1:15" ht="15" hidden="1" customHeight="1" x14ac:dyDescent="0.2">
      <c r="A116" s="12" t="s">
        <v>77</v>
      </c>
      <c r="B116" s="12"/>
      <c r="C116" s="12"/>
      <c r="D116" s="33" t="s">
        <v>82</v>
      </c>
      <c r="E116" s="30"/>
      <c r="F116" s="30"/>
      <c r="G116" s="30"/>
      <c r="H116" s="32"/>
      <c r="I116" s="34">
        <f t="shared" si="18"/>
        <v>0</v>
      </c>
      <c r="J116" s="34" t="e">
        <f t="shared" si="62"/>
        <v>#DIV/0!</v>
      </c>
      <c r="K116" s="35">
        <f t="shared" si="19"/>
        <v>0</v>
      </c>
      <c r="L116" s="32">
        <f t="shared" si="20"/>
        <v>0</v>
      </c>
      <c r="M116" s="36"/>
      <c r="N116" s="38" t="e">
        <f t="shared" si="59"/>
        <v>#DIV/0!</v>
      </c>
      <c r="O116" s="85">
        <f t="shared" si="55"/>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5">
        <f t="shared" si="55"/>
        <v>0</v>
      </c>
    </row>
    <row r="118" spans="1:15" ht="20.100000000000001" customHeight="1" x14ac:dyDescent="0.2">
      <c r="A118" s="12"/>
      <c r="B118" s="101" t="s">
        <v>271</v>
      </c>
      <c r="C118" s="101"/>
      <c r="D118" s="41" t="s">
        <v>272</v>
      </c>
      <c r="E118" s="36">
        <v>5786.982</v>
      </c>
      <c r="F118" s="36">
        <v>5786.982</v>
      </c>
      <c r="G118" s="36"/>
      <c r="H118" s="31"/>
      <c r="I118" s="37">
        <f t="shared" si="18"/>
        <v>0</v>
      </c>
      <c r="J118" s="37"/>
      <c r="K118" s="38">
        <f t="shared" si="19"/>
        <v>0</v>
      </c>
      <c r="L118" s="31">
        <f t="shared" si="20"/>
        <v>0</v>
      </c>
      <c r="M118" s="31">
        <v>282.76400000000001</v>
      </c>
      <c r="N118" s="65">
        <f t="shared" si="59"/>
        <v>0</v>
      </c>
      <c r="O118" s="85">
        <f t="shared" si="55"/>
        <v>-282.76400000000001</v>
      </c>
    </row>
    <row r="119" spans="1:15" ht="18.95" customHeight="1" x14ac:dyDescent="0.2">
      <c r="A119" s="12"/>
      <c r="B119" s="101" t="s">
        <v>275</v>
      </c>
      <c r="C119" s="101"/>
      <c r="D119" s="41" t="s">
        <v>273</v>
      </c>
      <c r="E119" s="36">
        <f>E121</f>
        <v>5610.0129999999999</v>
      </c>
      <c r="F119" s="36">
        <f>F121</f>
        <v>5610.0129999999999</v>
      </c>
      <c r="G119" s="36">
        <f t="shared" ref="G119" si="104">G121</f>
        <v>150.238</v>
      </c>
      <c r="H119" s="36">
        <f t="shared" ref="H119" si="105">H121</f>
        <v>150.23699999999999</v>
      </c>
      <c r="I119" s="37">
        <f t="shared" si="18"/>
        <v>2.6780151846350444</v>
      </c>
      <c r="J119" s="37"/>
      <c r="K119" s="38">
        <f t="shared" si="19"/>
        <v>99.999334389435418</v>
      </c>
      <c r="L119" s="31">
        <f t="shared" si="20"/>
        <v>-1.0000000000047748E-3</v>
      </c>
      <c r="M119" s="36">
        <f>M121</f>
        <v>137.328</v>
      </c>
      <c r="N119" s="38">
        <f t="shared" si="59"/>
        <v>109.40012233484795</v>
      </c>
      <c r="O119" s="85">
        <f t="shared" si="55"/>
        <v>12.908999999999992</v>
      </c>
    </row>
    <row r="120" spans="1:15" ht="15" customHeight="1" x14ac:dyDescent="0.2">
      <c r="A120" s="12"/>
      <c r="B120" s="101"/>
      <c r="C120" s="101"/>
      <c r="D120" s="40" t="s">
        <v>47</v>
      </c>
      <c r="E120" s="36"/>
      <c r="F120" s="36"/>
      <c r="G120" s="36"/>
      <c r="H120" s="31"/>
      <c r="I120" s="37">
        <f t="shared" si="18"/>
        <v>0</v>
      </c>
      <c r="J120" s="37"/>
      <c r="K120" s="38">
        <f t="shared" si="19"/>
        <v>0</v>
      </c>
      <c r="L120" s="31">
        <f t="shared" si="20"/>
        <v>0</v>
      </c>
      <c r="M120" s="36"/>
      <c r="N120" s="38"/>
      <c r="O120" s="85">
        <f t="shared" si="55"/>
        <v>0</v>
      </c>
    </row>
    <row r="121" spans="1:15" ht="24.75" customHeight="1" x14ac:dyDescent="0.2">
      <c r="A121" s="12"/>
      <c r="B121" s="101" t="s">
        <v>276</v>
      </c>
      <c r="C121" s="101"/>
      <c r="D121" s="40" t="s">
        <v>274</v>
      </c>
      <c r="E121" s="36">
        <v>5610.0129999999999</v>
      </c>
      <c r="F121" s="36">
        <v>5610.0129999999999</v>
      </c>
      <c r="G121" s="36">
        <v>150.238</v>
      </c>
      <c r="H121" s="36">
        <v>150.23699999999999</v>
      </c>
      <c r="I121" s="37">
        <f t="shared" si="18"/>
        <v>2.6780151846350444</v>
      </c>
      <c r="J121" s="37"/>
      <c r="K121" s="38">
        <f t="shared" si="19"/>
        <v>99.999334389435418</v>
      </c>
      <c r="L121" s="31">
        <f t="shared" si="20"/>
        <v>-1.0000000000047748E-3</v>
      </c>
      <c r="M121" s="31">
        <v>137.328</v>
      </c>
      <c r="N121" s="38">
        <f t="shared" si="59"/>
        <v>109.40012233484795</v>
      </c>
      <c r="O121" s="85">
        <f t="shared" si="55"/>
        <v>12.908999999999992</v>
      </c>
    </row>
    <row r="122" spans="1:15" ht="15" customHeight="1" x14ac:dyDescent="0.2">
      <c r="A122" s="12"/>
      <c r="B122" s="101" t="s">
        <v>277</v>
      </c>
      <c r="C122" s="101"/>
      <c r="D122" s="41" t="s">
        <v>278</v>
      </c>
      <c r="E122" s="36">
        <v>719.654</v>
      </c>
      <c r="F122" s="36">
        <v>719.654</v>
      </c>
      <c r="G122" s="36"/>
      <c r="H122" s="31"/>
      <c r="I122" s="37">
        <f t="shared" si="18"/>
        <v>0</v>
      </c>
      <c r="J122" s="37"/>
      <c r="K122" s="38">
        <f t="shared" si="19"/>
        <v>0</v>
      </c>
      <c r="L122" s="31">
        <f>H122-G122</f>
        <v>0</v>
      </c>
      <c r="M122" s="31">
        <v>242.999</v>
      </c>
      <c r="N122" s="38"/>
      <c r="O122" s="85">
        <f t="shared" si="55"/>
        <v>-242.999</v>
      </c>
    </row>
    <row r="123" spans="1:15" ht="15" customHeight="1" x14ac:dyDescent="0.2">
      <c r="A123" s="12"/>
      <c r="B123" s="101" t="s">
        <v>280</v>
      </c>
      <c r="C123" s="101"/>
      <c r="D123" s="41" t="s">
        <v>279</v>
      </c>
      <c r="E123" s="36">
        <f>E125+E126</f>
        <v>37339.550000000003</v>
      </c>
      <c r="F123" s="36">
        <f>F125+F126</f>
        <v>47621.637999999999</v>
      </c>
      <c r="G123" s="36">
        <f t="shared" ref="G123" si="106">G125+G126</f>
        <v>13844.534</v>
      </c>
      <c r="H123" s="36">
        <f t="shared" ref="H123" si="107">H125+H126</f>
        <v>13843.665999999999</v>
      </c>
      <c r="I123" s="37">
        <f t="shared" si="18"/>
        <v>29.070117243762173</v>
      </c>
      <c r="J123" s="37"/>
      <c r="K123" s="38">
        <f t="shared" si="19"/>
        <v>99.993730377634961</v>
      </c>
      <c r="L123" s="31">
        <f t="shared" si="20"/>
        <v>-0.8680000000003929</v>
      </c>
      <c r="M123" s="36">
        <f t="shared" ref="M123" si="108">M125+M126</f>
        <v>10779.928</v>
      </c>
      <c r="N123" s="38">
        <f t="shared" si="59"/>
        <v>128.4207649624376</v>
      </c>
      <c r="O123" s="85">
        <f t="shared" si="55"/>
        <v>3063.7379999999994</v>
      </c>
    </row>
    <row r="124" spans="1:15" ht="15" customHeight="1" x14ac:dyDescent="0.2">
      <c r="A124" s="12"/>
      <c r="B124" s="101"/>
      <c r="C124" s="101"/>
      <c r="D124" s="40" t="s">
        <v>47</v>
      </c>
      <c r="E124" s="36"/>
      <c r="F124" s="36"/>
      <c r="G124" s="36"/>
      <c r="H124" s="31"/>
      <c r="I124" s="37">
        <f t="shared" si="18"/>
        <v>0</v>
      </c>
      <c r="J124" s="37"/>
      <c r="K124" s="38">
        <f t="shared" si="19"/>
        <v>0</v>
      </c>
      <c r="L124" s="31">
        <f t="shared" si="20"/>
        <v>0</v>
      </c>
      <c r="M124" s="36"/>
      <c r="N124" s="38"/>
      <c r="O124" s="85">
        <f t="shared" si="55"/>
        <v>0</v>
      </c>
    </row>
    <row r="125" spans="1:15" ht="24" customHeight="1" x14ac:dyDescent="0.2">
      <c r="A125" s="12"/>
      <c r="B125" s="22" t="s">
        <v>282</v>
      </c>
      <c r="C125" s="101"/>
      <c r="D125" s="40" t="s">
        <v>281</v>
      </c>
      <c r="E125" s="36">
        <v>8717.08</v>
      </c>
      <c r="F125" s="36">
        <v>8717.08</v>
      </c>
      <c r="G125" s="36">
        <v>4265.3500000000004</v>
      </c>
      <c r="H125" s="31">
        <v>4265.348</v>
      </c>
      <c r="I125" s="37">
        <f t="shared" si="18"/>
        <v>48.930926411137676</v>
      </c>
      <c r="J125" s="37"/>
      <c r="K125" s="38">
        <f t="shared" si="19"/>
        <v>99.9999531105302</v>
      </c>
      <c r="L125" s="31">
        <f t="shared" si="20"/>
        <v>-2.0000000004074536E-3</v>
      </c>
      <c r="M125" s="31">
        <v>4518.7160000000003</v>
      </c>
      <c r="N125" s="38">
        <f t="shared" si="59"/>
        <v>94.392920466787459</v>
      </c>
      <c r="O125" s="85">
        <f t="shared" si="55"/>
        <v>-253.36800000000039</v>
      </c>
    </row>
    <row r="126" spans="1:15" ht="15" customHeight="1" x14ac:dyDescent="0.2">
      <c r="A126" s="12"/>
      <c r="B126" s="22" t="s">
        <v>283</v>
      </c>
      <c r="C126" s="101"/>
      <c r="D126" s="40" t="s">
        <v>190</v>
      </c>
      <c r="E126" s="36">
        <v>28622.47</v>
      </c>
      <c r="F126" s="36">
        <v>38904.557999999997</v>
      </c>
      <c r="G126" s="36">
        <v>9579.1839999999993</v>
      </c>
      <c r="H126" s="31">
        <v>9578.3179999999993</v>
      </c>
      <c r="I126" s="37">
        <f t="shared" si="18"/>
        <v>24.620040664643973</v>
      </c>
      <c r="J126" s="37"/>
      <c r="K126" s="38">
        <f t="shared" si="19"/>
        <v>99.990959563987914</v>
      </c>
      <c r="L126" s="31">
        <f t="shared" si="20"/>
        <v>-0.86599999999998545</v>
      </c>
      <c r="M126" s="31">
        <v>6261.2120000000004</v>
      </c>
      <c r="N126" s="38">
        <f t="shared" si="59"/>
        <v>152.97865652848043</v>
      </c>
      <c r="O126" s="85">
        <f t="shared" si="55"/>
        <v>3317.1059999999989</v>
      </c>
    </row>
    <row r="127" spans="1:15" ht="25.5" customHeight="1" x14ac:dyDescent="0.2">
      <c r="A127" s="12" t="s">
        <v>66</v>
      </c>
      <c r="B127" s="12" t="s">
        <v>284</v>
      </c>
      <c r="C127" s="12"/>
      <c r="D127" s="33" t="s">
        <v>285</v>
      </c>
      <c r="E127" s="32">
        <v>5351.2079999999996</v>
      </c>
      <c r="F127" s="32">
        <v>44451.207999999999</v>
      </c>
      <c r="G127" s="32">
        <v>29201.652999999998</v>
      </c>
      <c r="H127" s="32">
        <v>19349.686000000002</v>
      </c>
      <c r="I127" s="34">
        <f t="shared" si="18"/>
        <v>43.530169078869584</v>
      </c>
      <c r="J127" s="34">
        <f t="shared" si="62"/>
        <v>66.262296863811116</v>
      </c>
      <c r="K127" s="35">
        <f t="shared" si="19"/>
        <v>66.262296863811116</v>
      </c>
      <c r="L127" s="32">
        <f t="shared" si="20"/>
        <v>-9851.9669999999969</v>
      </c>
      <c r="M127" s="32">
        <v>1097.0419999999999</v>
      </c>
      <c r="N127" s="82" t="s">
        <v>422</v>
      </c>
      <c r="O127" s="84">
        <f t="shared" si="55"/>
        <v>18252.644</v>
      </c>
    </row>
    <row r="128" spans="1:15" ht="14.25" hidden="1" x14ac:dyDescent="0.2">
      <c r="A128" s="12" t="s">
        <v>4</v>
      </c>
      <c r="B128" s="12"/>
      <c r="C128" s="12"/>
      <c r="D128" s="33" t="s">
        <v>5</v>
      </c>
      <c r="E128" s="32"/>
      <c r="F128" s="32"/>
      <c r="G128" s="32"/>
      <c r="H128" s="32"/>
      <c r="I128" s="34">
        <f t="shared" si="18"/>
        <v>0</v>
      </c>
      <c r="J128" s="34" t="e">
        <f t="shared" si="62"/>
        <v>#DIV/0!</v>
      </c>
      <c r="K128" s="35">
        <f t="shared" si="19"/>
        <v>0</v>
      </c>
      <c r="L128" s="32">
        <f t="shared" si="20"/>
        <v>0</v>
      </c>
      <c r="M128" s="30"/>
      <c r="N128" s="35" t="e">
        <f t="shared" si="59"/>
        <v>#DIV/0!</v>
      </c>
      <c r="O128" s="84">
        <f t="shared" si="55"/>
        <v>0</v>
      </c>
    </row>
    <row r="129" spans="1:15" ht="14.25" x14ac:dyDescent="0.2">
      <c r="A129" s="12" t="s">
        <v>42</v>
      </c>
      <c r="B129" s="12" t="s">
        <v>286</v>
      </c>
      <c r="C129" s="12"/>
      <c r="D129" s="33" t="s">
        <v>287</v>
      </c>
      <c r="E129" s="32">
        <f>E131</f>
        <v>44131.042000000001</v>
      </c>
      <c r="F129" s="32">
        <f>F131+F132</f>
        <v>49194.042000000001</v>
      </c>
      <c r="G129" s="32">
        <f t="shared" ref="G129:H129" si="109">G131+G132</f>
        <v>18664.102999999999</v>
      </c>
      <c r="H129" s="32">
        <f t="shared" si="109"/>
        <v>16485.861000000001</v>
      </c>
      <c r="I129" s="34">
        <f t="shared" si="18"/>
        <v>33.511905771028125</v>
      </c>
      <c r="J129" s="34">
        <f t="shared" si="62"/>
        <v>88.329243575220318</v>
      </c>
      <c r="K129" s="35">
        <f t="shared" si="19"/>
        <v>88.329243575220318</v>
      </c>
      <c r="L129" s="32">
        <f t="shared" si="20"/>
        <v>-2178.2419999999984</v>
      </c>
      <c r="M129" s="30">
        <f>M131</f>
        <v>10603.017</v>
      </c>
      <c r="N129" s="35">
        <f>H129/M129*100</f>
        <v>155.48273665882078</v>
      </c>
      <c r="O129" s="84">
        <f t="shared" si="55"/>
        <v>5882.844000000001</v>
      </c>
    </row>
    <row r="130" spans="1:15" x14ac:dyDescent="0.2">
      <c r="A130" s="101"/>
      <c r="B130" s="101"/>
      <c r="C130" s="101"/>
      <c r="D130" s="7" t="s">
        <v>48</v>
      </c>
      <c r="E130" s="36"/>
      <c r="F130" s="36"/>
      <c r="G130" s="31"/>
      <c r="H130" s="31"/>
      <c r="I130" s="37">
        <f t="shared" si="18"/>
        <v>0</v>
      </c>
      <c r="J130" s="37"/>
      <c r="K130" s="38">
        <f t="shared" si="19"/>
        <v>0</v>
      </c>
      <c r="L130" s="31">
        <f>H130-G130</f>
        <v>0</v>
      </c>
      <c r="M130" s="36"/>
      <c r="N130" s="38"/>
      <c r="O130" s="85">
        <f t="shared" si="55"/>
        <v>0</v>
      </c>
    </row>
    <row r="131" spans="1:15" x14ac:dyDescent="0.2">
      <c r="A131" s="101" t="s">
        <v>43</v>
      </c>
      <c r="B131" s="101" t="s">
        <v>288</v>
      </c>
      <c r="C131" s="101"/>
      <c r="D131" s="7" t="s">
        <v>289</v>
      </c>
      <c r="E131" s="31">
        <v>44131.042000000001</v>
      </c>
      <c r="F131" s="31">
        <v>44131.042000000001</v>
      </c>
      <c r="G131" s="31">
        <v>13601.102999999999</v>
      </c>
      <c r="H131" s="31">
        <v>13601.101000000001</v>
      </c>
      <c r="I131" s="37">
        <f t="shared" si="18"/>
        <v>30.819804798626784</v>
      </c>
      <c r="J131" s="37"/>
      <c r="K131" s="38">
        <f t="shared" si="19"/>
        <v>99.999985295310253</v>
      </c>
      <c r="L131" s="31">
        <f t="shared" si="20"/>
        <v>-1.9999999985884642E-3</v>
      </c>
      <c r="M131" s="31">
        <v>10603.017</v>
      </c>
      <c r="N131" s="38">
        <f t="shared" si="59"/>
        <v>128.27576339828562</v>
      </c>
      <c r="O131" s="85">
        <f t="shared" si="55"/>
        <v>2998.0840000000007</v>
      </c>
    </row>
    <row r="132" spans="1:15" x14ac:dyDescent="0.2">
      <c r="A132" s="101"/>
      <c r="B132" s="101" t="s">
        <v>406</v>
      </c>
      <c r="C132" s="101"/>
      <c r="D132" s="7" t="s">
        <v>407</v>
      </c>
      <c r="E132" s="31"/>
      <c r="F132" s="31">
        <v>5063</v>
      </c>
      <c r="G132" s="31">
        <v>5063</v>
      </c>
      <c r="H132" s="31">
        <v>2884.76</v>
      </c>
      <c r="I132" s="37">
        <f t="shared" ref="I132" si="110">IF(F132&gt;0,H132/F132*100,0)</f>
        <v>56.977286193956154</v>
      </c>
      <c r="J132" s="37"/>
      <c r="K132" s="38">
        <f t="shared" ref="K132" si="111">IF(G132&gt;0,H132/G132*100,0)</f>
        <v>56.977286193956154</v>
      </c>
      <c r="L132" s="31">
        <f t="shared" ref="L132" si="112">H132-G132</f>
        <v>-2178.2399999999998</v>
      </c>
      <c r="M132" s="31"/>
      <c r="N132" s="65" t="e">
        <f t="shared" ref="N132" si="113">H132/M132*100</f>
        <v>#DIV/0!</v>
      </c>
      <c r="O132" s="85">
        <f t="shared" ref="O132" si="114">H132-M132</f>
        <v>2884.76</v>
      </c>
    </row>
    <row r="133" spans="1:15" ht="14.25" x14ac:dyDescent="0.2">
      <c r="A133" s="101"/>
      <c r="B133" s="12" t="s">
        <v>290</v>
      </c>
      <c r="C133" s="12"/>
      <c r="D133" s="33" t="s">
        <v>51</v>
      </c>
      <c r="E133" s="32">
        <f>E135</f>
        <v>30693.071</v>
      </c>
      <c r="F133" s="32">
        <f>F135</f>
        <v>30693.071</v>
      </c>
      <c r="G133" s="32">
        <f t="shared" ref="G133" si="115">G135</f>
        <v>7166.7</v>
      </c>
      <c r="H133" s="32">
        <f t="shared" ref="H133" si="116">H135</f>
        <v>7166.7</v>
      </c>
      <c r="I133" s="34">
        <f t="shared" si="18"/>
        <v>23.349569679749543</v>
      </c>
      <c r="J133" s="34"/>
      <c r="K133" s="35">
        <f t="shared" si="19"/>
        <v>100</v>
      </c>
      <c r="L133" s="32">
        <f t="shared" si="20"/>
        <v>0</v>
      </c>
      <c r="M133" s="30">
        <f t="shared" ref="M133" si="117">M135</f>
        <v>7960</v>
      </c>
      <c r="N133" s="35">
        <f t="shared" si="59"/>
        <v>90.033919597989936</v>
      </c>
      <c r="O133" s="84">
        <f t="shared" si="55"/>
        <v>-793.30000000000018</v>
      </c>
    </row>
    <row r="134" spans="1:15" x14ac:dyDescent="0.2">
      <c r="A134" s="101"/>
      <c r="B134" s="101"/>
      <c r="C134" s="101"/>
      <c r="D134" s="7" t="s">
        <v>48</v>
      </c>
      <c r="E134" s="31"/>
      <c r="F134" s="31"/>
      <c r="G134" s="31"/>
      <c r="H134" s="31"/>
      <c r="I134" s="37">
        <f t="shared" si="18"/>
        <v>0</v>
      </c>
      <c r="J134" s="37"/>
      <c r="K134" s="38">
        <f t="shared" si="19"/>
        <v>0</v>
      </c>
      <c r="L134" s="31">
        <f t="shared" si="20"/>
        <v>0</v>
      </c>
      <c r="M134" s="36"/>
      <c r="N134" s="38"/>
      <c r="O134" s="85">
        <f t="shared" si="55"/>
        <v>0</v>
      </c>
    </row>
    <row r="135" spans="1:15" x14ac:dyDescent="0.2">
      <c r="A135" s="101" t="s">
        <v>2</v>
      </c>
      <c r="B135" s="22" t="s">
        <v>291</v>
      </c>
      <c r="C135" s="22" t="s">
        <v>170</v>
      </c>
      <c r="D135" s="39" t="s">
        <v>292</v>
      </c>
      <c r="E135" s="31">
        <v>30693.071</v>
      </c>
      <c r="F135" s="31">
        <v>30693.071</v>
      </c>
      <c r="G135" s="31">
        <v>7166.7</v>
      </c>
      <c r="H135" s="31">
        <v>7166.7</v>
      </c>
      <c r="I135" s="37">
        <f t="shared" si="18"/>
        <v>23.349569679749543</v>
      </c>
      <c r="J135" s="37"/>
      <c r="K135" s="38">
        <f t="shared" si="19"/>
        <v>100</v>
      </c>
      <c r="L135" s="31">
        <f t="shared" si="20"/>
        <v>0</v>
      </c>
      <c r="M135" s="31">
        <v>7960</v>
      </c>
      <c r="N135" s="38">
        <f t="shared" si="59"/>
        <v>90.033919597989936</v>
      </c>
      <c r="O135" s="85">
        <f t="shared" si="55"/>
        <v>-793.30000000000018</v>
      </c>
    </row>
    <row r="136" spans="1:15" ht="14.25" x14ac:dyDescent="0.2">
      <c r="A136" s="101"/>
      <c r="B136" s="12" t="s">
        <v>182</v>
      </c>
      <c r="C136" s="12"/>
      <c r="D136" s="33" t="s">
        <v>375</v>
      </c>
      <c r="E136" s="32">
        <v>20470.5</v>
      </c>
      <c r="F136" s="32">
        <v>24990.128000000001</v>
      </c>
      <c r="G136" s="32">
        <v>3247.3409999999999</v>
      </c>
      <c r="H136" s="32">
        <v>3247.3409999999999</v>
      </c>
      <c r="I136" s="34">
        <f t="shared" ref="I136:I137" si="118">IF(F136&gt;0,H136/F136*100,0)</f>
        <v>12.994495266290752</v>
      </c>
      <c r="J136" s="34"/>
      <c r="K136" s="35">
        <f t="shared" ref="K136:K137" si="119">IF(G136&gt;0,H136/G136*100,0)</f>
        <v>100</v>
      </c>
      <c r="L136" s="32">
        <f t="shared" ref="L136:L137" si="120">H136-G136</f>
        <v>0</v>
      </c>
      <c r="M136" s="32">
        <v>6182.53</v>
      </c>
      <c r="N136" s="35">
        <f t="shared" si="59"/>
        <v>52.524468138448178</v>
      </c>
      <c r="O136" s="84">
        <f t="shared" si="55"/>
        <v>-2935.1889999999999</v>
      </c>
    </row>
    <row r="137" spans="1:15" x14ac:dyDescent="0.2">
      <c r="A137" s="101"/>
      <c r="B137" s="12" t="s">
        <v>293</v>
      </c>
      <c r="C137" s="22"/>
      <c r="D137" s="62" t="s">
        <v>102</v>
      </c>
      <c r="E137" s="32">
        <v>30200</v>
      </c>
      <c r="F137" s="32">
        <v>30200</v>
      </c>
      <c r="G137" s="32">
        <v>0</v>
      </c>
      <c r="H137" s="32"/>
      <c r="I137" s="34">
        <f t="shared" si="118"/>
        <v>0</v>
      </c>
      <c r="J137" s="34"/>
      <c r="K137" s="35">
        <f t="shared" si="119"/>
        <v>0</v>
      </c>
      <c r="L137" s="32">
        <f t="shared" si="120"/>
        <v>0</v>
      </c>
      <c r="M137" s="36"/>
      <c r="N137" s="65" t="e">
        <f t="shared" si="59"/>
        <v>#DIV/0!</v>
      </c>
      <c r="O137" s="85">
        <f t="shared" si="55"/>
        <v>0</v>
      </c>
    </row>
    <row r="138" spans="1:15" ht="13.5" x14ac:dyDescent="0.2">
      <c r="A138" s="101"/>
      <c r="B138" s="12" t="s">
        <v>191</v>
      </c>
      <c r="C138" s="22"/>
      <c r="D138" s="62" t="s">
        <v>294</v>
      </c>
      <c r="E138" s="32">
        <f>E140</f>
        <v>258895.5</v>
      </c>
      <c r="F138" s="32">
        <f>F140</f>
        <v>258895.5</v>
      </c>
      <c r="G138" s="32">
        <f t="shared" ref="G138" si="121">G140</f>
        <v>86298.4</v>
      </c>
      <c r="H138" s="32">
        <f t="shared" ref="H138" si="122">H140</f>
        <v>35957.667000000001</v>
      </c>
      <c r="I138" s="34">
        <f t="shared" si="18"/>
        <v>13.888872923631348</v>
      </c>
      <c r="J138" s="34"/>
      <c r="K138" s="35">
        <f t="shared" si="19"/>
        <v>41.666667052923351</v>
      </c>
      <c r="L138" s="64">
        <f t="shared" si="20"/>
        <v>-50340.732999999993</v>
      </c>
      <c r="M138" s="30">
        <f t="shared" ref="M138" si="123">M140</f>
        <v>78094</v>
      </c>
      <c r="N138" s="35">
        <f t="shared" si="59"/>
        <v>46.044084052552051</v>
      </c>
      <c r="O138" s="84">
        <f t="shared" si="55"/>
        <v>-42136.332999999999</v>
      </c>
    </row>
    <row r="139" spans="1:15" x14ac:dyDescent="0.2">
      <c r="A139" s="101"/>
      <c r="B139" s="22"/>
      <c r="C139" s="22"/>
      <c r="D139" s="7" t="s">
        <v>48</v>
      </c>
      <c r="E139" s="31"/>
      <c r="F139" s="31"/>
      <c r="G139" s="31"/>
      <c r="H139" s="31"/>
      <c r="I139" s="37"/>
      <c r="J139" s="37"/>
      <c r="K139" s="38"/>
      <c r="L139" s="31">
        <f t="shared" si="20"/>
        <v>0</v>
      </c>
      <c r="M139" s="36"/>
      <c r="N139" s="38"/>
      <c r="O139" s="85">
        <f t="shared" ref="O139:O204" si="124">H139-M139</f>
        <v>0</v>
      </c>
    </row>
    <row r="140" spans="1:15" x14ac:dyDescent="0.2">
      <c r="A140" s="101" t="s">
        <v>115</v>
      </c>
      <c r="B140" s="101" t="s">
        <v>192</v>
      </c>
      <c r="C140" s="101"/>
      <c r="D140" s="7" t="s">
        <v>116</v>
      </c>
      <c r="E140" s="36">
        <v>258895.5</v>
      </c>
      <c r="F140" s="36">
        <v>258895.5</v>
      </c>
      <c r="G140" s="36">
        <v>86298.4</v>
      </c>
      <c r="H140" s="36">
        <v>35957.667000000001</v>
      </c>
      <c r="I140" s="37">
        <f t="shared" si="18"/>
        <v>13.888872923631348</v>
      </c>
      <c r="J140" s="37">
        <f t="shared" ref="J140:J154" si="125">H140/G140*100</f>
        <v>41.666667052923351</v>
      </c>
      <c r="K140" s="38">
        <f t="shared" si="19"/>
        <v>41.666667052923351</v>
      </c>
      <c r="L140" s="31">
        <f t="shared" si="20"/>
        <v>-50340.732999999993</v>
      </c>
      <c r="M140" s="31">
        <v>78094</v>
      </c>
      <c r="N140" s="38">
        <f t="shared" ref="N140:N203" si="126">H140/M140*100</f>
        <v>46.044084052552051</v>
      </c>
      <c r="O140" s="85">
        <f t="shared" si="124"/>
        <v>-42136.332999999999</v>
      </c>
    </row>
    <row r="141" spans="1:15" ht="38.25" hidden="1" x14ac:dyDescent="0.2">
      <c r="A141" s="101" t="s">
        <v>16</v>
      </c>
      <c r="B141" s="101"/>
      <c r="C141" s="101"/>
      <c r="D141" s="7" t="s">
        <v>23</v>
      </c>
      <c r="E141" s="36"/>
      <c r="F141" s="36"/>
      <c r="G141" s="31"/>
      <c r="H141" s="31"/>
      <c r="I141" s="37">
        <f t="shared" si="18"/>
        <v>0</v>
      </c>
      <c r="J141" s="37" t="e">
        <f t="shared" si="125"/>
        <v>#DIV/0!</v>
      </c>
      <c r="K141" s="38">
        <f t="shared" si="19"/>
        <v>0</v>
      </c>
      <c r="L141" s="31">
        <f t="shared" si="20"/>
        <v>0</v>
      </c>
      <c r="M141" s="36"/>
      <c r="N141" s="38" t="e">
        <f t="shared" si="126"/>
        <v>#DIV/0!</v>
      </c>
      <c r="O141" s="85">
        <f t="shared" si="124"/>
        <v>0</v>
      </c>
    </row>
    <row r="142" spans="1:15" ht="25.5" hidden="1" x14ac:dyDescent="0.2">
      <c r="A142" s="101" t="s">
        <v>14</v>
      </c>
      <c r="B142" s="101"/>
      <c r="C142" s="101"/>
      <c r="D142" s="7" t="s">
        <v>93</v>
      </c>
      <c r="E142" s="36"/>
      <c r="F142" s="36"/>
      <c r="G142" s="31"/>
      <c r="H142" s="31"/>
      <c r="I142" s="37">
        <f t="shared" si="18"/>
        <v>0</v>
      </c>
      <c r="J142" s="37" t="e">
        <f t="shared" si="125"/>
        <v>#DIV/0!</v>
      </c>
      <c r="K142" s="38">
        <f t="shared" si="19"/>
        <v>0</v>
      </c>
      <c r="L142" s="31">
        <f t="shared" si="20"/>
        <v>0</v>
      </c>
      <c r="M142" s="36"/>
      <c r="N142" s="38" t="e">
        <f t="shared" si="126"/>
        <v>#DIV/0!</v>
      </c>
      <c r="O142" s="85">
        <f t="shared" si="124"/>
        <v>0</v>
      </c>
    </row>
    <row r="143" spans="1:15" ht="28.5" hidden="1" customHeight="1" x14ac:dyDescent="0.2">
      <c r="A143" s="101" t="s">
        <v>13</v>
      </c>
      <c r="B143" s="12" t="s">
        <v>398</v>
      </c>
      <c r="C143" s="12"/>
      <c r="D143" s="62" t="s">
        <v>399</v>
      </c>
      <c r="E143" s="31"/>
      <c r="F143" s="31"/>
      <c r="G143" s="31"/>
      <c r="H143" s="31"/>
      <c r="I143" s="37">
        <f t="shared" si="18"/>
        <v>0</v>
      </c>
      <c r="J143" s="37" t="e">
        <f t="shared" si="125"/>
        <v>#DIV/0!</v>
      </c>
      <c r="K143" s="38">
        <f t="shared" si="19"/>
        <v>0</v>
      </c>
      <c r="L143" s="31">
        <f t="shared" si="20"/>
        <v>0</v>
      </c>
      <c r="M143" s="30">
        <f>M145</f>
        <v>0</v>
      </c>
      <c r="N143" s="38" t="e">
        <f t="shared" si="126"/>
        <v>#DIV/0!</v>
      </c>
      <c r="O143" s="85">
        <f t="shared" si="124"/>
        <v>0</v>
      </c>
    </row>
    <row r="144" spans="1:15" ht="15" hidden="1" customHeight="1" x14ac:dyDescent="0.2">
      <c r="A144" s="101"/>
      <c r="B144" s="12"/>
      <c r="C144" s="12"/>
      <c r="D144" s="7" t="s">
        <v>48</v>
      </c>
      <c r="E144" s="31"/>
      <c r="F144" s="31"/>
      <c r="G144" s="31"/>
      <c r="H144" s="31"/>
      <c r="I144" s="37"/>
      <c r="J144" s="37"/>
      <c r="K144" s="38"/>
      <c r="L144" s="31"/>
      <c r="M144" s="36"/>
      <c r="N144" s="38" t="e">
        <f t="shared" si="126"/>
        <v>#DIV/0!</v>
      </c>
      <c r="O144" s="85">
        <f t="shared" ref="O144:O145" si="127">H144-M144</f>
        <v>0</v>
      </c>
    </row>
    <row r="145" spans="1:15" ht="25.5" hidden="1" customHeight="1" x14ac:dyDescent="0.2">
      <c r="A145" s="101"/>
      <c r="B145" s="101" t="s">
        <v>400</v>
      </c>
      <c r="C145" s="101"/>
      <c r="D145" s="7" t="s">
        <v>401</v>
      </c>
      <c r="E145" s="31"/>
      <c r="F145" s="31"/>
      <c r="G145" s="31"/>
      <c r="H145" s="31"/>
      <c r="I145" s="37"/>
      <c r="J145" s="37"/>
      <c r="K145" s="38"/>
      <c r="L145" s="31"/>
      <c r="M145" s="36"/>
      <c r="N145" s="38" t="e">
        <f t="shared" si="126"/>
        <v>#DIV/0!</v>
      </c>
      <c r="O145" s="85">
        <f t="shared" si="127"/>
        <v>0</v>
      </c>
    </row>
    <row r="146" spans="1:15" ht="25.5" x14ac:dyDescent="0.2">
      <c r="A146" s="101" t="s">
        <v>197</v>
      </c>
      <c r="B146" s="12" t="s">
        <v>295</v>
      </c>
      <c r="C146" s="12"/>
      <c r="D146" s="62" t="s">
        <v>296</v>
      </c>
      <c r="E146" s="32">
        <f>E148</f>
        <v>0</v>
      </c>
      <c r="F146" s="32">
        <f>F148</f>
        <v>2771.16</v>
      </c>
      <c r="G146" s="32">
        <f>G148</f>
        <v>494.20499999999998</v>
      </c>
      <c r="H146" s="32">
        <f t="shared" ref="H146" si="128">H148</f>
        <v>494.20499999999998</v>
      </c>
      <c r="I146" s="34">
        <f t="shared" si="18"/>
        <v>17.833867405707355</v>
      </c>
      <c r="J146" s="34">
        <f t="shared" si="125"/>
        <v>100</v>
      </c>
      <c r="K146" s="35">
        <f t="shared" si="19"/>
        <v>100</v>
      </c>
      <c r="L146" s="32">
        <f t="shared" si="20"/>
        <v>0</v>
      </c>
      <c r="M146" s="30">
        <f t="shared" ref="M146" si="129">M148</f>
        <v>15910.083000000001</v>
      </c>
      <c r="N146" s="38">
        <f t="shared" si="126"/>
        <v>3.1062377235869851</v>
      </c>
      <c r="O146" s="84">
        <f t="shared" si="124"/>
        <v>-15415.878000000001</v>
      </c>
    </row>
    <row r="147" spans="1:15" x14ac:dyDescent="0.2">
      <c r="A147" s="101" t="s">
        <v>44</v>
      </c>
      <c r="B147" s="101"/>
      <c r="C147" s="101"/>
      <c r="D147" s="7" t="s">
        <v>48</v>
      </c>
      <c r="E147" s="31"/>
      <c r="F147" s="31"/>
      <c r="G147" s="31"/>
      <c r="H147" s="31"/>
      <c r="I147" s="37">
        <f t="shared" si="18"/>
        <v>0</v>
      </c>
      <c r="J147" s="37" t="e">
        <f t="shared" si="125"/>
        <v>#DIV/0!</v>
      </c>
      <c r="K147" s="38">
        <f t="shared" si="19"/>
        <v>0</v>
      </c>
      <c r="L147" s="31">
        <f t="shared" si="20"/>
        <v>0</v>
      </c>
      <c r="M147" s="36"/>
      <c r="N147" s="65" t="e">
        <f t="shared" si="126"/>
        <v>#DIV/0!</v>
      </c>
      <c r="O147" s="85">
        <f t="shared" si="124"/>
        <v>0</v>
      </c>
    </row>
    <row r="148" spans="1:15" x14ac:dyDescent="0.2">
      <c r="A148" s="101" t="s">
        <v>13</v>
      </c>
      <c r="B148" s="101" t="s">
        <v>297</v>
      </c>
      <c r="C148" s="101"/>
      <c r="D148" s="7" t="s">
        <v>298</v>
      </c>
      <c r="E148" s="31"/>
      <c r="F148" s="31">
        <v>2771.16</v>
      </c>
      <c r="G148" s="31">
        <v>494.20499999999998</v>
      </c>
      <c r="H148" s="31">
        <v>494.20499999999998</v>
      </c>
      <c r="I148" s="37">
        <f t="shared" ref="I148:I156" si="130">IF(F148&gt;0,H148/F148*100,0)</f>
        <v>17.833867405707355</v>
      </c>
      <c r="J148" s="37">
        <f t="shared" si="125"/>
        <v>100</v>
      </c>
      <c r="K148" s="38">
        <f t="shared" ref="K148:K248" si="131">IF(G148&gt;0,H148/G148*100,0)</f>
        <v>100</v>
      </c>
      <c r="L148" s="31">
        <f t="shared" ref="L148" si="132">H148-G148</f>
        <v>0</v>
      </c>
      <c r="M148" s="31">
        <v>15910.083000000001</v>
      </c>
      <c r="N148" s="38">
        <f t="shared" si="126"/>
        <v>3.1062377235869851</v>
      </c>
      <c r="O148" s="85">
        <f t="shared" si="124"/>
        <v>-15415.878000000001</v>
      </c>
    </row>
    <row r="149" spans="1:15" ht="25.5" hidden="1" x14ac:dyDescent="0.2">
      <c r="A149" s="101" t="s">
        <v>20</v>
      </c>
      <c r="B149" s="101"/>
      <c r="C149" s="101"/>
      <c r="D149" s="7" t="s">
        <v>21</v>
      </c>
      <c r="E149" s="31"/>
      <c r="F149" s="31"/>
      <c r="G149" s="31"/>
      <c r="H149" s="31"/>
      <c r="I149" s="37">
        <f t="shared" si="130"/>
        <v>0</v>
      </c>
      <c r="J149" s="37" t="e">
        <f t="shared" si="125"/>
        <v>#DIV/0!</v>
      </c>
      <c r="K149" s="38">
        <f t="shared" si="131"/>
        <v>0</v>
      </c>
      <c r="L149" s="31">
        <f t="shared" ref="L149:L150" si="133">H149-G149</f>
        <v>0</v>
      </c>
      <c r="M149" s="36"/>
      <c r="N149" s="65" t="e">
        <f t="shared" si="126"/>
        <v>#DIV/0!</v>
      </c>
      <c r="O149" s="85">
        <f t="shared" si="124"/>
        <v>0</v>
      </c>
    </row>
    <row r="150" spans="1:15" ht="25.5" customHeight="1" x14ac:dyDescent="0.2">
      <c r="A150" s="101"/>
      <c r="B150" s="12" t="s">
        <v>346</v>
      </c>
      <c r="C150" s="12"/>
      <c r="D150" s="62" t="s">
        <v>347</v>
      </c>
      <c r="E150" s="32"/>
      <c r="F150" s="32">
        <v>549</v>
      </c>
      <c r="G150" s="32">
        <v>540.76499999999999</v>
      </c>
      <c r="H150" s="32">
        <v>540.76499999999999</v>
      </c>
      <c r="I150" s="34">
        <f t="shared" si="130"/>
        <v>98.5</v>
      </c>
      <c r="J150" s="34"/>
      <c r="K150" s="35">
        <f t="shared" si="131"/>
        <v>100</v>
      </c>
      <c r="L150" s="32">
        <f t="shared" si="133"/>
        <v>0</v>
      </c>
      <c r="M150" s="32">
        <v>3599.01</v>
      </c>
      <c r="N150" s="35">
        <f t="shared" si="126"/>
        <v>15.025381980044511</v>
      </c>
      <c r="O150" s="84">
        <f t="shared" si="124"/>
        <v>-3058.2450000000003</v>
      </c>
    </row>
    <row r="151" spans="1:15" ht="15.75" x14ac:dyDescent="0.2">
      <c r="A151" s="101"/>
      <c r="B151" s="101"/>
      <c r="C151" s="101"/>
      <c r="D151" s="44" t="s">
        <v>84</v>
      </c>
      <c r="E151" s="30">
        <f>E7+E8+E9+E10+E78+E79+E81+E98+E99+E113+E115+E127+E129+E133+E137+E138+E146+E136+E97</f>
        <v>4275362.1569999997</v>
      </c>
      <c r="F151" s="30">
        <f>F7+F8+F9+F10+F78+F79+F81+F98+F99+F113+F115+F127+F129+F133+F137+F138+F146+F136+F97+F150</f>
        <v>4355087.5139999995</v>
      </c>
      <c r="G151" s="30">
        <f>G7+G8+G9+G10+G78+G79+G81+G98+G99+G113+G115+G127+G129+G133+G137+G138+G146+G136+G97+G150</f>
        <v>1379472.5179999999</v>
      </c>
      <c r="H151" s="30">
        <f>H7+H8+H9+H10+H78+H79+H81+H98+H99+H113+H115+H127+H129+H133+H137+H138+H146+H136+H97+H150</f>
        <v>1299657.1099999996</v>
      </c>
      <c r="I151" s="34">
        <f t="shared" si="130"/>
        <v>29.842273107534155</v>
      </c>
      <c r="J151" s="34">
        <f t="shared" si="125"/>
        <v>94.214063204700949</v>
      </c>
      <c r="K151" s="35">
        <f t="shared" si="131"/>
        <v>94.214063204700949</v>
      </c>
      <c r="L151" s="32">
        <f>H151-G151</f>
        <v>-79815.408000000287</v>
      </c>
      <c r="M151" s="30">
        <f>M7+M8+M9+M10+M78+M79+M81+M98+M99+M113+M115+M127+M129+M133+M137+M138+M146+M136+M97+M150+M143</f>
        <v>1126222.5280000002</v>
      </c>
      <c r="N151" s="35">
        <f t="shared" si="126"/>
        <v>115.39967259472184</v>
      </c>
      <c r="O151" s="84">
        <f t="shared" si="124"/>
        <v>173434.58199999947</v>
      </c>
    </row>
    <row r="152" spans="1:15" ht="15.75" hidden="1" customHeight="1" x14ac:dyDescent="0.2">
      <c r="A152" s="101"/>
      <c r="B152" s="101"/>
      <c r="C152" s="101"/>
      <c r="D152" s="46"/>
      <c r="E152" s="36"/>
      <c r="F152" s="36"/>
      <c r="G152" s="32"/>
      <c r="H152" s="30"/>
      <c r="I152" s="37">
        <f t="shared" si="130"/>
        <v>0</v>
      </c>
      <c r="J152" s="37"/>
      <c r="K152" s="38">
        <f t="shared" si="131"/>
        <v>0</v>
      </c>
      <c r="L152" s="32">
        <f t="shared" ref="L152:L156" si="134">H152-G152</f>
        <v>0</v>
      </c>
      <c r="M152" s="36"/>
      <c r="N152" s="38" t="e">
        <f t="shared" si="126"/>
        <v>#DIV/0!</v>
      </c>
      <c r="O152" s="85">
        <f t="shared" si="124"/>
        <v>0</v>
      </c>
    </row>
    <row r="153" spans="1:15" s="8" customFormat="1" ht="15.75" hidden="1" customHeight="1" x14ac:dyDescent="0.2">
      <c r="A153" s="12"/>
      <c r="B153" s="12"/>
      <c r="C153" s="12"/>
      <c r="D153" s="47" t="s">
        <v>10</v>
      </c>
      <c r="E153" s="30">
        <f>E154</f>
        <v>0</v>
      </c>
      <c r="F153" s="30">
        <f>F154</f>
        <v>0</v>
      </c>
      <c r="G153" s="32">
        <f>G154</f>
        <v>0</v>
      </c>
      <c r="H153" s="30">
        <f>H154</f>
        <v>0</v>
      </c>
      <c r="I153" s="37">
        <f t="shared" si="130"/>
        <v>0</v>
      </c>
      <c r="J153" s="34" t="e">
        <f t="shared" si="125"/>
        <v>#DIV/0!</v>
      </c>
      <c r="K153" s="35">
        <f t="shared" si="131"/>
        <v>0</v>
      </c>
      <c r="L153" s="32">
        <f t="shared" si="134"/>
        <v>0</v>
      </c>
      <c r="M153" s="36"/>
      <c r="N153" s="38" t="e">
        <f t="shared" si="126"/>
        <v>#DIV/0!</v>
      </c>
      <c r="O153" s="85">
        <f t="shared" si="124"/>
        <v>0</v>
      </c>
    </row>
    <row r="154" spans="1:15" ht="25.5" hidden="1" customHeight="1" x14ac:dyDescent="0.2">
      <c r="A154" s="101" t="s">
        <v>97</v>
      </c>
      <c r="B154" s="101"/>
      <c r="C154" s="101"/>
      <c r="D154" s="7" t="s">
        <v>1</v>
      </c>
      <c r="E154" s="36"/>
      <c r="F154" s="36"/>
      <c r="G154" s="31"/>
      <c r="H154" s="36"/>
      <c r="I154" s="37">
        <f t="shared" si="130"/>
        <v>0</v>
      </c>
      <c r="J154" s="37" t="e">
        <f t="shared" si="125"/>
        <v>#DIV/0!</v>
      </c>
      <c r="K154" s="38">
        <f t="shared" si="131"/>
        <v>0</v>
      </c>
      <c r="L154" s="32">
        <f t="shared" si="134"/>
        <v>0</v>
      </c>
      <c r="M154" s="36"/>
      <c r="N154" s="38" t="e">
        <f t="shared" si="126"/>
        <v>#DIV/0!</v>
      </c>
      <c r="O154" s="85">
        <f t="shared" si="124"/>
        <v>0</v>
      </c>
    </row>
    <row r="155" spans="1:15" x14ac:dyDescent="0.2">
      <c r="A155" s="101"/>
      <c r="B155" s="101"/>
      <c r="C155" s="101"/>
      <c r="D155" s="7"/>
      <c r="E155" s="36" t="s">
        <v>196</v>
      </c>
      <c r="F155" s="36"/>
      <c r="G155" s="32"/>
      <c r="H155" s="30"/>
      <c r="I155" s="37">
        <f t="shared" si="130"/>
        <v>0</v>
      </c>
      <c r="J155" s="37"/>
      <c r="K155" s="38">
        <f t="shared" si="131"/>
        <v>0</v>
      </c>
      <c r="L155" s="32">
        <f t="shared" si="134"/>
        <v>0</v>
      </c>
      <c r="M155" s="36"/>
      <c r="N155" s="38"/>
      <c r="O155" s="85">
        <f t="shared" si="124"/>
        <v>0</v>
      </c>
    </row>
    <row r="156" spans="1:15" ht="15.75" x14ac:dyDescent="0.2">
      <c r="A156" s="101"/>
      <c r="B156" s="101"/>
      <c r="C156" s="101"/>
      <c r="D156" s="48" t="s">
        <v>57</v>
      </c>
      <c r="E156" s="36"/>
      <c r="F156" s="36"/>
      <c r="G156" s="30"/>
      <c r="H156" s="36"/>
      <c r="I156" s="37">
        <f t="shared" si="130"/>
        <v>0</v>
      </c>
      <c r="J156" s="37"/>
      <c r="K156" s="38">
        <f t="shared" si="131"/>
        <v>0</v>
      </c>
      <c r="L156" s="32">
        <f t="shared" si="134"/>
        <v>0</v>
      </c>
      <c r="M156" s="36"/>
      <c r="N156" s="38"/>
      <c r="O156" s="85">
        <f t="shared" si="124"/>
        <v>0</v>
      </c>
    </row>
    <row r="157" spans="1:15" ht="14.25" x14ac:dyDescent="0.2">
      <c r="A157" s="12"/>
      <c r="B157" s="12"/>
      <c r="C157" s="12"/>
      <c r="D157" s="33" t="s">
        <v>19</v>
      </c>
      <c r="E157" s="32">
        <v>94437.012000000002</v>
      </c>
      <c r="F157" s="32">
        <v>94437.012000000002</v>
      </c>
      <c r="G157" s="32"/>
      <c r="H157" s="32">
        <v>28865.084999999999</v>
      </c>
      <c r="I157" s="34">
        <f>IF(F157&gt;0,H157/F157*100,0)</f>
        <v>30.565436568450512</v>
      </c>
      <c r="J157" s="34"/>
      <c r="K157" s="35">
        <f t="shared" si="131"/>
        <v>0</v>
      </c>
      <c r="L157" s="32"/>
      <c r="M157" s="32">
        <v>24675.685000000001</v>
      </c>
      <c r="N157" s="35">
        <f t="shared" si="126"/>
        <v>116.97784681560005</v>
      </c>
      <c r="O157" s="84">
        <f t="shared" si="124"/>
        <v>4189.3999999999978</v>
      </c>
    </row>
    <row r="158" spans="1:15" ht="21.75" customHeight="1" x14ac:dyDescent="0.2">
      <c r="A158" s="12" t="s">
        <v>58</v>
      </c>
      <c r="B158" s="26" t="s">
        <v>208</v>
      </c>
      <c r="C158" s="26"/>
      <c r="D158" s="33" t="s">
        <v>55</v>
      </c>
      <c r="E158" s="30">
        <v>27916.805</v>
      </c>
      <c r="F158" s="30">
        <v>21489.48</v>
      </c>
      <c r="G158" s="32"/>
      <c r="H158" s="32">
        <v>648</v>
      </c>
      <c r="I158" s="34">
        <f t="shared" ref="I158:I276" si="135">IF(F158&gt;0,H158/F158*100,0)</f>
        <v>3.0154289447673932</v>
      </c>
      <c r="J158" s="34"/>
      <c r="K158" s="35">
        <f t="shared" si="131"/>
        <v>0</v>
      </c>
      <c r="L158" s="32"/>
      <c r="M158" s="32">
        <v>2594.13</v>
      </c>
      <c r="N158" s="35">
        <f t="shared" si="126"/>
        <v>24.979472886863803</v>
      </c>
      <c r="O158" s="84">
        <f t="shared" si="124"/>
        <v>-1946.13</v>
      </c>
    </row>
    <row r="159" spans="1:15" ht="14.25" x14ac:dyDescent="0.2">
      <c r="A159" s="12" t="s">
        <v>59</v>
      </c>
      <c r="B159" s="12" t="s">
        <v>121</v>
      </c>
      <c r="C159" s="12"/>
      <c r="D159" s="33" t="s">
        <v>54</v>
      </c>
      <c r="E159" s="30">
        <v>10325.093000000001</v>
      </c>
      <c r="F159" s="30">
        <v>10570.455</v>
      </c>
      <c r="G159" s="32"/>
      <c r="H159" s="32"/>
      <c r="I159" s="34">
        <f>IF(F159&gt;0,H159/F159*100,0)</f>
        <v>0</v>
      </c>
      <c r="J159" s="34"/>
      <c r="K159" s="35">
        <f t="shared" si="131"/>
        <v>0</v>
      </c>
      <c r="L159" s="32"/>
      <c r="M159" s="32">
        <v>454.94799999999998</v>
      </c>
      <c r="N159" s="35">
        <f t="shared" si="126"/>
        <v>0</v>
      </c>
      <c r="O159" s="84">
        <f t="shared" si="124"/>
        <v>-454.94799999999998</v>
      </c>
    </row>
    <row r="160" spans="1:15" ht="14.25" x14ac:dyDescent="0.2">
      <c r="A160" s="12" t="s">
        <v>60</v>
      </c>
      <c r="B160" s="12" t="s">
        <v>122</v>
      </c>
      <c r="C160" s="12"/>
      <c r="D160" s="33" t="s">
        <v>53</v>
      </c>
      <c r="E160" s="30">
        <v>72755.097999999998</v>
      </c>
      <c r="F160" s="30">
        <v>71483.937999999995</v>
      </c>
      <c r="G160" s="32"/>
      <c r="H160" s="32">
        <v>299.94099999999997</v>
      </c>
      <c r="I160" s="34">
        <f t="shared" si="135"/>
        <v>0.41959216068930055</v>
      </c>
      <c r="J160" s="34"/>
      <c r="K160" s="35">
        <f t="shared" si="131"/>
        <v>0</v>
      </c>
      <c r="L160" s="32"/>
      <c r="M160" s="32">
        <v>10235.52</v>
      </c>
      <c r="N160" s="35">
        <f t="shared" si="126"/>
        <v>2.9303933752266613</v>
      </c>
      <c r="O160" s="84">
        <f t="shared" si="124"/>
        <v>-9935.5789999999997</v>
      </c>
    </row>
    <row r="161" spans="1:15" ht="14.25" x14ac:dyDescent="0.2">
      <c r="A161" s="12" t="s">
        <v>61</v>
      </c>
      <c r="B161" s="12" t="s">
        <v>123</v>
      </c>
      <c r="C161" s="12"/>
      <c r="D161" s="33" t="s">
        <v>108</v>
      </c>
      <c r="E161" s="30">
        <f>E164+E167+E173+E176+E179+E187</f>
        <v>3120.9389999999999</v>
      </c>
      <c r="F161" s="30">
        <f>F164+F167+F173+F176+F179+F187+F182+F170</f>
        <v>3120.9389999999999</v>
      </c>
      <c r="G161" s="30">
        <f>G164+G167+G173+G176+G179+G187+G182+G170</f>
        <v>0</v>
      </c>
      <c r="H161" s="30">
        <f>H164+H167+H173+H176+H179+H187+H182+H170</f>
        <v>422.98</v>
      </c>
      <c r="I161" s="34">
        <f t="shared" si="135"/>
        <v>13.552972358639501</v>
      </c>
      <c r="J161" s="34"/>
      <c r="K161" s="35">
        <f t="shared" si="131"/>
        <v>0</v>
      </c>
      <c r="L161" s="32"/>
      <c r="M161" s="32">
        <f>M164+M167+M170+M173+M176+M179+M182+M187</f>
        <v>514.99399999999991</v>
      </c>
      <c r="N161" s="78">
        <f t="shared" si="126"/>
        <v>82.132995724222042</v>
      </c>
      <c r="O161" s="84">
        <f t="shared" si="124"/>
        <v>-92.013999999999896</v>
      </c>
    </row>
    <row r="162" spans="1:15" x14ac:dyDescent="0.2">
      <c r="A162" s="101"/>
      <c r="B162" s="101"/>
      <c r="C162" s="101"/>
      <c r="D162" s="41" t="s">
        <v>48</v>
      </c>
      <c r="E162" s="36"/>
      <c r="F162" s="36"/>
      <c r="G162" s="36"/>
      <c r="H162" s="36"/>
      <c r="I162" s="34">
        <f t="shared" si="135"/>
        <v>0</v>
      </c>
      <c r="J162" s="34"/>
      <c r="K162" s="35">
        <f t="shared" si="131"/>
        <v>0</v>
      </c>
      <c r="L162" s="32"/>
      <c r="M162" s="36"/>
      <c r="N162" s="66" t="e">
        <f t="shared" si="126"/>
        <v>#DIV/0!</v>
      </c>
      <c r="O162" s="85">
        <f t="shared" si="124"/>
        <v>0</v>
      </c>
    </row>
    <row r="163" spans="1:15" ht="81" hidden="1" customHeight="1" x14ac:dyDescent="0.2">
      <c r="A163" s="101" t="s">
        <v>88</v>
      </c>
      <c r="B163" s="21"/>
      <c r="C163" s="21"/>
      <c r="D163" s="49" t="s">
        <v>109</v>
      </c>
      <c r="E163" s="36"/>
      <c r="F163" s="36"/>
      <c r="G163" s="36"/>
      <c r="H163" s="36"/>
      <c r="I163" s="34">
        <f t="shared" si="135"/>
        <v>0</v>
      </c>
      <c r="J163" s="34"/>
      <c r="K163" s="35">
        <f t="shared" si="131"/>
        <v>0</v>
      </c>
      <c r="L163" s="32"/>
      <c r="M163" s="36"/>
      <c r="N163" s="66" t="e">
        <f t="shared" si="126"/>
        <v>#DIV/0!</v>
      </c>
      <c r="O163" s="85">
        <f t="shared" si="124"/>
        <v>0</v>
      </c>
    </row>
    <row r="164" spans="1:15" ht="23.45" customHeight="1" x14ac:dyDescent="0.2">
      <c r="A164" s="101"/>
      <c r="B164" s="101" t="s">
        <v>132</v>
      </c>
      <c r="C164" s="101"/>
      <c r="D164" s="41" t="s">
        <v>212</v>
      </c>
      <c r="E164" s="36">
        <f>E166</f>
        <v>100</v>
      </c>
      <c r="F164" s="36">
        <f t="shared" ref="F164:H164" si="136">F166</f>
        <v>100</v>
      </c>
      <c r="G164" s="36">
        <f t="shared" si="136"/>
        <v>0</v>
      </c>
      <c r="H164" s="36">
        <f t="shared" si="136"/>
        <v>0</v>
      </c>
      <c r="I164" s="37">
        <f t="shared" si="135"/>
        <v>0</v>
      </c>
      <c r="J164" s="37"/>
      <c r="K164" s="38">
        <f t="shared" si="131"/>
        <v>0</v>
      </c>
      <c r="L164" s="31"/>
      <c r="M164" s="36">
        <f t="shared" ref="M164" si="137">M166</f>
        <v>0</v>
      </c>
      <c r="N164" s="65" t="e">
        <f t="shared" si="126"/>
        <v>#DIV/0!</v>
      </c>
      <c r="O164" s="85">
        <f t="shared" si="124"/>
        <v>0</v>
      </c>
    </row>
    <row r="165" spans="1:15" ht="12" customHeight="1" x14ac:dyDescent="0.2">
      <c r="A165" s="101"/>
      <c r="B165" s="101"/>
      <c r="C165" s="101"/>
      <c r="D165" s="40" t="s">
        <v>47</v>
      </c>
      <c r="E165" s="36"/>
      <c r="F165" s="36"/>
      <c r="G165" s="36"/>
      <c r="H165" s="36"/>
      <c r="I165" s="37">
        <f t="shared" si="135"/>
        <v>0</v>
      </c>
      <c r="J165" s="37"/>
      <c r="K165" s="38">
        <f t="shared" si="131"/>
        <v>0</v>
      </c>
      <c r="L165" s="31"/>
      <c r="M165" s="36"/>
      <c r="N165" s="65" t="e">
        <f t="shared" si="126"/>
        <v>#DIV/0!</v>
      </c>
      <c r="O165" s="85">
        <f t="shared" si="124"/>
        <v>0</v>
      </c>
    </row>
    <row r="166" spans="1:15" ht="15" customHeight="1" x14ac:dyDescent="0.2">
      <c r="A166" s="101"/>
      <c r="B166" s="101" t="s">
        <v>198</v>
      </c>
      <c r="C166" s="101"/>
      <c r="D166" s="50" t="s">
        <v>299</v>
      </c>
      <c r="E166" s="36">
        <v>100</v>
      </c>
      <c r="F166" s="36">
        <v>100</v>
      </c>
      <c r="G166" s="36"/>
      <c r="H166" s="36"/>
      <c r="I166" s="37">
        <f t="shared" si="135"/>
        <v>0</v>
      </c>
      <c r="J166" s="37"/>
      <c r="K166" s="38">
        <f t="shared" si="131"/>
        <v>0</v>
      </c>
      <c r="L166" s="31"/>
      <c r="M166" s="36"/>
      <c r="N166" s="65" t="e">
        <f t="shared" si="126"/>
        <v>#DIV/0!</v>
      </c>
      <c r="O166" s="85">
        <f t="shared" si="124"/>
        <v>0</v>
      </c>
    </row>
    <row r="167" spans="1:15" ht="23.45" customHeight="1" x14ac:dyDescent="0.2">
      <c r="A167" s="101"/>
      <c r="B167" s="101" t="s">
        <v>183</v>
      </c>
      <c r="C167" s="101"/>
      <c r="D167" s="41" t="s">
        <v>229</v>
      </c>
      <c r="E167" s="36">
        <f>E169</f>
        <v>28.568000000000001</v>
      </c>
      <c r="F167" s="36">
        <f t="shared" ref="F167" si="138">F169</f>
        <v>28.568000000000001</v>
      </c>
      <c r="G167" s="36"/>
      <c r="H167" s="36">
        <f>H169</f>
        <v>0</v>
      </c>
      <c r="I167" s="37">
        <f t="shared" si="135"/>
        <v>0</v>
      </c>
      <c r="J167" s="37"/>
      <c r="K167" s="38">
        <f t="shared" si="131"/>
        <v>0</v>
      </c>
      <c r="L167" s="31"/>
      <c r="M167" s="36">
        <f>M169</f>
        <v>0</v>
      </c>
      <c r="N167" s="65" t="e">
        <f t="shared" si="126"/>
        <v>#DIV/0!</v>
      </c>
      <c r="O167" s="85">
        <f t="shared" si="124"/>
        <v>0</v>
      </c>
    </row>
    <row r="168" spans="1:15" ht="14.25" customHeight="1" x14ac:dyDescent="0.2">
      <c r="A168" s="101"/>
      <c r="B168" s="101"/>
      <c r="C168" s="101"/>
      <c r="D168" s="40" t="s">
        <v>47</v>
      </c>
      <c r="E168" s="36"/>
      <c r="F168" s="36"/>
      <c r="G168" s="36"/>
      <c r="H168" s="36"/>
      <c r="I168" s="37">
        <f t="shared" si="135"/>
        <v>0</v>
      </c>
      <c r="J168" s="37"/>
      <c r="K168" s="38">
        <f t="shared" si="131"/>
        <v>0</v>
      </c>
      <c r="L168" s="31"/>
      <c r="M168" s="36"/>
      <c r="N168" s="65" t="e">
        <f t="shared" si="126"/>
        <v>#DIV/0!</v>
      </c>
      <c r="O168" s="85">
        <f t="shared" si="124"/>
        <v>0</v>
      </c>
    </row>
    <row r="169" spans="1:15" ht="24.75" customHeight="1" x14ac:dyDescent="0.2">
      <c r="A169" s="101" t="s">
        <v>70</v>
      </c>
      <c r="B169" s="22" t="s">
        <v>150</v>
      </c>
      <c r="C169" s="22" t="s">
        <v>151</v>
      </c>
      <c r="D169" s="40" t="s">
        <v>152</v>
      </c>
      <c r="E169" s="36">
        <v>28.568000000000001</v>
      </c>
      <c r="F169" s="36">
        <v>28.568000000000001</v>
      </c>
      <c r="G169" s="36"/>
      <c r="H169" s="36"/>
      <c r="I169" s="37">
        <f t="shared" si="135"/>
        <v>0</v>
      </c>
      <c r="J169" s="37"/>
      <c r="K169" s="38">
        <f t="shared" si="131"/>
        <v>0</v>
      </c>
      <c r="L169" s="31"/>
      <c r="M169" s="36"/>
      <c r="N169" s="65" t="e">
        <f t="shared" si="126"/>
        <v>#DIV/0!</v>
      </c>
      <c r="O169" s="85">
        <f t="shared" si="124"/>
        <v>0</v>
      </c>
    </row>
    <row r="170" spans="1:15" ht="24.75" hidden="1" customHeight="1" x14ac:dyDescent="0.2">
      <c r="A170" s="101"/>
      <c r="B170" s="101" t="s">
        <v>158</v>
      </c>
      <c r="C170" s="22"/>
      <c r="D170" s="41" t="s">
        <v>159</v>
      </c>
      <c r="E170" s="36"/>
      <c r="F170" s="36">
        <f>F172</f>
        <v>0</v>
      </c>
      <c r="G170" s="36">
        <f t="shared" ref="G170:H170" si="139">G172</f>
        <v>0</v>
      </c>
      <c r="H170" s="36">
        <f t="shared" si="139"/>
        <v>0</v>
      </c>
      <c r="I170" s="37">
        <f t="shared" ref="I170:I172" si="140">IF(F170&gt;0,H170/F170*100,0)</f>
        <v>0</v>
      </c>
      <c r="J170" s="37"/>
      <c r="K170" s="38">
        <f t="shared" ref="K170:K172" si="141">IF(G170&gt;0,H170/G170*100,0)</f>
        <v>0</v>
      </c>
      <c r="L170" s="31"/>
      <c r="M170" s="36"/>
      <c r="N170" s="65" t="e">
        <f t="shared" si="126"/>
        <v>#DIV/0!</v>
      </c>
      <c r="O170" s="85">
        <f t="shared" si="124"/>
        <v>0</v>
      </c>
    </row>
    <row r="171" spans="1:15" ht="12.95" hidden="1" customHeight="1" x14ac:dyDescent="0.2">
      <c r="A171" s="101"/>
      <c r="B171" s="22"/>
      <c r="C171" s="22"/>
      <c r="D171" s="40" t="s">
        <v>47</v>
      </c>
      <c r="E171" s="36"/>
      <c r="F171" s="36"/>
      <c r="G171" s="36"/>
      <c r="H171" s="36"/>
      <c r="I171" s="37">
        <f t="shared" si="140"/>
        <v>0</v>
      </c>
      <c r="J171" s="37"/>
      <c r="K171" s="38">
        <f t="shared" si="141"/>
        <v>0</v>
      </c>
      <c r="L171" s="31"/>
      <c r="M171" s="36"/>
      <c r="N171" s="65" t="e">
        <f t="shared" si="126"/>
        <v>#DIV/0!</v>
      </c>
      <c r="O171" s="85">
        <f t="shared" si="124"/>
        <v>0</v>
      </c>
    </row>
    <row r="172" spans="1:15" ht="29.1" hidden="1" customHeight="1" x14ac:dyDescent="0.2">
      <c r="A172" s="101"/>
      <c r="B172" s="22" t="s">
        <v>396</v>
      </c>
      <c r="C172" s="22"/>
      <c r="D172" s="40" t="s">
        <v>397</v>
      </c>
      <c r="E172" s="36"/>
      <c r="F172" s="36"/>
      <c r="G172" s="36"/>
      <c r="H172" s="36"/>
      <c r="I172" s="37">
        <f t="shared" si="140"/>
        <v>0</v>
      </c>
      <c r="J172" s="37"/>
      <c r="K172" s="38">
        <f t="shared" si="141"/>
        <v>0</v>
      </c>
      <c r="L172" s="31"/>
      <c r="M172" s="36"/>
      <c r="N172" s="65" t="e">
        <f t="shared" si="126"/>
        <v>#DIV/0!</v>
      </c>
      <c r="O172" s="85">
        <f t="shared" si="124"/>
        <v>0</v>
      </c>
    </row>
    <row r="173" spans="1:15" ht="15" customHeight="1" x14ac:dyDescent="0.2">
      <c r="A173" s="101"/>
      <c r="B173" s="101" t="s">
        <v>230</v>
      </c>
      <c r="C173" s="101"/>
      <c r="D173" s="41" t="s">
        <v>157</v>
      </c>
      <c r="E173" s="36">
        <f>E175</f>
        <v>675.18299999999999</v>
      </c>
      <c r="F173" s="36">
        <f t="shared" ref="F173:H173" si="142">F175</f>
        <v>675.18299999999999</v>
      </c>
      <c r="G173" s="36">
        <f t="shared" si="142"/>
        <v>0</v>
      </c>
      <c r="H173" s="36">
        <f t="shared" si="142"/>
        <v>0</v>
      </c>
      <c r="I173" s="37">
        <f t="shared" si="135"/>
        <v>0</v>
      </c>
      <c r="J173" s="34"/>
      <c r="K173" s="35">
        <f t="shared" si="131"/>
        <v>0</v>
      </c>
      <c r="L173" s="32"/>
      <c r="M173" s="36">
        <f t="shared" ref="M173" si="143">M175</f>
        <v>19.039000000000001</v>
      </c>
      <c r="N173" s="65">
        <f t="shared" si="126"/>
        <v>0</v>
      </c>
      <c r="O173" s="85">
        <f t="shared" si="124"/>
        <v>-19.039000000000001</v>
      </c>
    </row>
    <row r="174" spans="1:15" ht="14.25" customHeight="1" x14ac:dyDescent="0.2">
      <c r="A174" s="101"/>
      <c r="B174" s="101"/>
      <c r="C174" s="101"/>
      <c r="D174" s="40" t="s">
        <v>47</v>
      </c>
      <c r="E174" s="36"/>
      <c r="F174" s="36"/>
      <c r="G174" s="36"/>
      <c r="H174" s="36"/>
      <c r="I174" s="37">
        <f t="shared" si="135"/>
        <v>0</v>
      </c>
      <c r="J174" s="34"/>
      <c r="K174" s="35">
        <f t="shared" si="131"/>
        <v>0</v>
      </c>
      <c r="L174" s="32"/>
      <c r="M174" s="36"/>
      <c r="N174" s="65"/>
      <c r="O174" s="85">
        <f t="shared" si="124"/>
        <v>0</v>
      </c>
    </row>
    <row r="175" spans="1:15" ht="13.5" customHeight="1" x14ac:dyDescent="0.2">
      <c r="A175" s="101" t="s">
        <v>68</v>
      </c>
      <c r="B175" s="22" t="s">
        <v>231</v>
      </c>
      <c r="C175" s="22" t="s">
        <v>137</v>
      </c>
      <c r="D175" s="40" t="s">
        <v>385</v>
      </c>
      <c r="E175" s="36">
        <v>675.18299999999999</v>
      </c>
      <c r="F175" s="36">
        <v>675.18299999999999</v>
      </c>
      <c r="G175" s="36"/>
      <c r="H175" s="36"/>
      <c r="I175" s="37">
        <f t="shared" si="135"/>
        <v>0</v>
      </c>
      <c r="J175" s="34"/>
      <c r="K175" s="35">
        <f t="shared" si="131"/>
        <v>0</v>
      </c>
      <c r="L175" s="32"/>
      <c r="M175" s="36">
        <v>19.039000000000001</v>
      </c>
      <c r="N175" s="65">
        <f t="shared" si="126"/>
        <v>0</v>
      </c>
      <c r="O175" s="85">
        <f t="shared" si="124"/>
        <v>-19.039000000000001</v>
      </c>
    </row>
    <row r="176" spans="1:15" ht="21" customHeight="1" x14ac:dyDescent="0.2">
      <c r="A176" s="101"/>
      <c r="B176" s="101" t="s">
        <v>156</v>
      </c>
      <c r="C176" s="101"/>
      <c r="D176" s="41" t="s">
        <v>163</v>
      </c>
      <c r="E176" s="36">
        <f>E178</f>
        <v>1379.1479999999999</v>
      </c>
      <c r="F176" s="36">
        <f t="shared" ref="F176:H176" si="144">F178</f>
        <v>1379.1479999999999</v>
      </c>
      <c r="G176" s="36"/>
      <c r="H176" s="36">
        <f t="shared" si="144"/>
        <v>0</v>
      </c>
      <c r="I176" s="37">
        <f t="shared" si="135"/>
        <v>0</v>
      </c>
      <c r="J176" s="37"/>
      <c r="K176" s="38">
        <f t="shared" si="131"/>
        <v>0</v>
      </c>
      <c r="L176" s="31"/>
      <c r="M176" s="36">
        <f t="shared" ref="M176" si="145">M178</f>
        <v>162.63</v>
      </c>
      <c r="N176" s="38">
        <f t="shared" si="126"/>
        <v>0</v>
      </c>
      <c r="O176" s="85">
        <f t="shared" si="124"/>
        <v>-162.63</v>
      </c>
    </row>
    <row r="177" spans="1:15" ht="13.5" customHeight="1" x14ac:dyDescent="0.2">
      <c r="A177" s="101"/>
      <c r="B177" s="101"/>
      <c r="C177" s="101"/>
      <c r="D177" s="40" t="s">
        <v>47</v>
      </c>
      <c r="E177" s="36"/>
      <c r="F177" s="36"/>
      <c r="G177" s="36"/>
      <c r="H177" s="36"/>
      <c r="I177" s="37">
        <f t="shared" si="135"/>
        <v>0</v>
      </c>
      <c r="J177" s="37"/>
      <c r="K177" s="38">
        <f t="shared" si="131"/>
        <v>0</v>
      </c>
      <c r="L177" s="31"/>
      <c r="M177" s="36"/>
      <c r="N177" s="38"/>
      <c r="O177" s="85">
        <f t="shared" si="124"/>
        <v>0</v>
      </c>
    </row>
    <row r="178" spans="1:15" ht="21.75" customHeight="1" x14ac:dyDescent="0.2">
      <c r="A178" s="101" t="s">
        <v>104</v>
      </c>
      <c r="B178" s="22" t="s">
        <v>160</v>
      </c>
      <c r="C178" s="22" t="s">
        <v>137</v>
      </c>
      <c r="D178" s="40" t="s">
        <v>164</v>
      </c>
      <c r="E178" s="36">
        <v>1379.1479999999999</v>
      </c>
      <c r="F178" s="36">
        <v>1379.1479999999999</v>
      </c>
      <c r="G178" s="36"/>
      <c r="H178" s="36"/>
      <c r="I178" s="37">
        <f t="shared" si="135"/>
        <v>0</v>
      </c>
      <c r="J178" s="37"/>
      <c r="K178" s="38">
        <f t="shared" si="131"/>
        <v>0</v>
      </c>
      <c r="L178" s="31"/>
      <c r="M178" s="36">
        <v>162.63</v>
      </c>
      <c r="N178" s="38">
        <f t="shared" si="126"/>
        <v>0</v>
      </c>
      <c r="O178" s="85">
        <f t="shared" si="124"/>
        <v>-162.63</v>
      </c>
    </row>
    <row r="179" spans="1:15" ht="19.5" hidden="1" customHeight="1" x14ac:dyDescent="0.2">
      <c r="A179" s="101"/>
      <c r="B179" s="101" t="s">
        <v>169</v>
      </c>
      <c r="C179" s="22"/>
      <c r="D179" s="41" t="s">
        <v>171</v>
      </c>
      <c r="E179" s="36">
        <f>E181</f>
        <v>0</v>
      </c>
      <c r="F179" s="36">
        <f t="shared" ref="F179:H179" si="146">F181</f>
        <v>0</v>
      </c>
      <c r="G179" s="36">
        <f t="shared" si="146"/>
        <v>0</v>
      </c>
      <c r="H179" s="36">
        <f t="shared" si="146"/>
        <v>0</v>
      </c>
      <c r="I179" s="37">
        <f t="shared" si="135"/>
        <v>0</v>
      </c>
      <c r="J179" s="37"/>
      <c r="K179" s="38">
        <f t="shared" si="131"/>
        <v>0</v>
      </c>
      <c r="L179" s="31"/>
      <c r="M179" s="36">
        <f t="shared" ref="M179" si="147">M181</f>
        <v>0</v>
      </c>
      <c r="N179" s="35" t="e">
        <f t="shared" si="126"/>
        <v>#DIV/0!</v>
      </c>
      <c r="O179" s="85">
        <f t="shared" si="124"/>
        <v>0</v>
      </c>
    </row>
    <row r="180" spans="1:15" ht="19.5" hidden="1" customHeight="1" x14ac:dyDescent="0.2">
      <c r="A180" s="101"/>
      <c r="B180" s="101"/>
      <c r="C180" s="22"/>
      <c r="D180" s="40" t="s">
        <v>47</v>
      </c>
      <c r="E180" s="36"/>
      <c r="F180" s="36"/>
      <c r="G180" s="36"/>
      <c r="H180" s="36"/>
      <c r="I180" s="37">
        <f t="shared" si="135"/>
        <v>0</v>
      </c>
      <c r="J180" s="37"/>
      <c r="K180" s="38"/>
      <c r="L180" s="31"/>
      <c r="M180" s="36"/>
      <c r="N180" s="35" t="e">
        <f t="shared" si="126"/>
        <v>#DIV/0!</v>
      </c>
      <c r="O180" s="85">
        <f t="shared" si="124"/>
        <v>0</v>
      </c>
    </row>
    <row r="181" spans="1:15" ht="25.5" hidden="1" x14ac:dyDescent="0.2">
      <c r="A181" s="101" t="s">
        <v>72</v>
      </c>
      <c r="B181" s="22" t="s">
        <v>239</v>
      </c>
      <c r="C181" s="22"/>
      <c r="D181" s="40" t="s">
        <v>240</v>
      </c>
      <c r="E181" s="36"/>
      <c r="F181" s="36"/>
      <c r="G181" s="36"/>
      <c r="H181" s="36"/>
      <c r="I181" s="37">
        <f t="shared" si="135"/>
        <v>0</v>
      </c>
      <c r="J181" s="37"/>
      <c r="K181" s="38">
        <f t="shared" si="131"/>
        <v>0</v>
      </c>
      <c r="L181" s="31"/>
      <c r="M181" s="36"/>
      <c r="N181" s="35" t="e">
        <f t="shared" si="126"/>
        <v>#DIV/0!</v>
      </c>
      <c r="O181" s="85">
        <f t="shared" si="124"/>
        <v>0</v>
      </c>
    </row>
    <row r="182" spans="1:15" ht="25.5" hidden="1" x14ac:dyDescent="0.2">
      <c r="A182" s="101"/>
      <c r="B182" s="101" t="s">
        <v>352</v>
      </c>
      <c r="C182" s="101"/>
      <c r="D182" s="41" t="s">
        <v>351</v>
      </c>
      <c r="E182" s="36"/>
      <c r="F182" s="53">
        <f>F184+F186+F185</f>
        <v>0</v>
      </c>
      <c r="G182" s="53">
        <f t="shared" ref="G182:H182" si="148">G184+G186+G185</f>
        <v>0</v>
      </c>
      <c r="H182" s="36">
        <f t="shared" si="148"/>
        <v>0</v>
      </c>
      <c r="I182" s="37">
        <f t="shared" si="135"/>
        <v>0</v>
      </c>
      <c r="J182" s="37"/>
      <c r="K182" s="38"/>
      <c r="L182" s="31"/>
      <c r="M182" s="36">
        <f>M184+M185+M186</f>
        <v>0</v>
      </c>
      <c r="N182" s="35" t="e">
        <f t="shared" si="126"/>
        <v>#DIV/0!</v>
      </c>
      <c r="O182" s="85">
        <f t="shared" si="124"/>
        <v>0</v>
      </c>
    </row>
    <row r="183" spans="1:15" hidden="1" x14ac:dyDescent="0.2">
      <c r="A183" s="101"/>
      <c r="B183" s="101"/>
      <c r="C183" s="101"/>
      <c r="D183" s="40" t="s">
        <v>47</v>
      </c>
      <c r="E183" s="36"/>
      <c r="F183" s="36"/>
      <c r="G183" s="36"/>
      <c r="H183" s="36"/>
      <c r="I183" s="37">
        <f t="shared" si="135"/>
        <v>0</v>
      </c>
      <c r="J183" s="37"/>
      <c r="K183" s="38"/>
      <c r="L183" s="31"/>
      <c r="M183" s="36"/>
      <c r="N183" s="35" t="e">
        <f t="shared" si="126"/>
        <v>#DIV/0!</v>
      </c>
      <c r="O183" s="85">
        <f t="shared" si="124"/>
        <v>0</v>
      </c>
    </row>
    <row r="184" spans="1:15" ht="89.25" hidden="1" x14ac:dyDescent="0.2">
      <c r="A184" s="101"/>
      <c r="B184" s="22" t="s">
        <v>353</v>
      </c>
      <c r="C184" s="22"/>
      <c r="D184" s="40" t="s">
        <v>354</v>
      </c>
      <c r="E184" s="36"/>
      <c r="F184" s="53"/>
      <c r="G184" s="36"/>
      <c r="H184" s="36"/>
      <c r="I184" s="37">
        <f t="shared" si="135"/>
        <v>0</v>
      </c>
      <c r="J184" s="37"/>
      <c r="K184" s="38"/>
      <c r="L184" s="31"/>
      <c r="M184" s="36"/>
      <c r="N184" s="35" t="e">
        <f t="shared" si="126"/>
        <v>#DIV/0!</v>
      </c>
      <c r="O184" s="85">
        <f t="shared" si="124"/>
        <v>0</v>
      </c>
    </row>
    <row r="185" spans="1:15" ht="102" hidden="1" x14ac:dyDescent="0.2">
      <c r="A185" s="101"/>
      <c r="B185" s="22" t="s">
        <v>371</v>
      </c>
      <c r="C185" s="22"/>
      <c r="D185" s="40" t="s">
        <v>372</v>
      </c>
      <c r="E185" s="36"/>
      <c r="F185" s="36"/>
      <c r="G185" s="36"/>
      <c r="H185" s="36"/>
      <c r="I185" s="37">
        <f t="shared" si="135"/>
        <v>0</v>
      </c>
      <c r="J185" s="37"/>
      <c r="K185" s="38"/>
      <c r="L185" s="31"/>
      <c r="M185" s="36"/>
      <c r="N185" s="35" t="e">
        <f t="shared" si="126"/>
        <v>#DIV/0!</v>
      </c>
      <c r="O185" s="85">
        <f t="shared" si="124"/>
        <v>0</v>
      </c>
    </row>
    <row r="186" spans="1:15" ht="89.25" hidden="1" x14ac:dyDescent="0.2">
      <c r="A186" s="101"/>
      <c r="B186" s="22" t="s">
        <v>364</v>
      </c>
      <c r="C186" s="22"/>
      <c r="D186" s="40" t="s">
        <v>365</v>
      </c>
      <c r="E186" s="36"/>
      <c r="F186" s="36"/>
      <c r="G186" s="36"/>
      <c r="H186" s="36"/>
      <c r="I186" s="37">
        <f t="shared" si="135"/>
        <v>0</v>
      </c>
      <c r="J186" s="37"/>
      <c r="K186" s="38"/>
      <c r="L186" s="31"/>
      <c r="M186" s="36"/>
      <c r="N186" s="35" t="e">
        <f t="shared" si="126"/>
        <v>#DIV/0!</v>
      </c>
      <c r="O186" s="85">
        <f t="shared" si="124"/>
        <v>0</v>
      </c>
    </row>
    <row r="187" spans="1:15" ht="14.25" customHeight="1" x14ac:dyDescent="0.2">
      <c r="A187" s="101"/>
      <c r="B187" s="22" t="s">
        <v>243</v>
      </c>
      <c r="C187" s="22"/>
      <c r="D187" s="41" t="s">
        <v>244</v>
      </c>
      <c r="E187" s="36">
        <f>E189+E190</f>
        <v>938.04000000000008</v>
      </c>
      <c r="F187" s="36">
        <f t="shared" ref="F187:H187" si="149">F189+F190</f>
        <v>938.04000000000008</v>
      </c>
      <c r="G187" s="36">
        <f t="shared" si="149"/>
        <v>0</v>
      </c>
      <c r="H187" s="36">
        <f t="shared" si="149"/>
        <v>422.98</v>
      </c>
      <c r="I187" s="37">
        <f t="shared" si="135"/>
        <v>45.091893735874798</v>
      </c>
      <c r="J187" s="37"/>
      <c r="K187" s="38">
        <f t="shared" si="131"/>
        <v>0</v>
      </c>
      <c r="L187" s="31"/>
      <c r="M187" s="36">
        <f>M189+M190</f>
        <v>333.32499999999999</v>
      </c>
      <c r="N187" s="38">
        <f t="shared" si="126"/>
        <v>126.89717242931073</v>
      </c>
      <c r="O187" s="85">
        <f t="shared" si="124"/>
        <v>89.65500000000003</v>
      </c>
    </row>
    <row r="188" spans="1:15" ht="14.25" customHeight="1" x14ac:dyDescent="0.2">
      <c r="A188" s="101"/>
      <c r="B188" s="22"/>
      <c r="C188" s="22"/>
      <c r="D188" s="40" t="s">
        <v>47</v>
      </c>
      <c r="E188" s="36"/>
      <c r="F188" s="36"/>
      <c r="G188" s="36"/>
      <c r="H188" s="36"/>
      <c r="I188" s="37"/>
      <c r="J188" s="37"/>
      <c r="K188" s="38"/>
      <c r="L188" s="31"/>
      <c r="M188" s="36"/>
      <c r="N188" s="38"/>
      <c r="O188" s="85">
        <f t="shared" si="124"/>
        <v>0</v>
      </c>
    </row>
    <row r="189" spans="1:15" ht="18" customHeight="1" x14ac:dyDescent="0.2">
      <c r="A189" s="101" t="s">
        <v>31</v>
      </c>
      <c r="B189" s="22" t="s">
        <v>245</v>
      </c>
      <c r="C189" s="101" t="s">
        <v>172</v>
      </c>
      <c r="D189" s="40" t="s">
        <v>247</v>
      </c>
      <c r="E189" s="36">
        <v>129.6</v>
      </c>
      <c r="F189" s="36">
        <v>129.6</v>
      </c>
      <c r="G189" s="31"/>
      <c r="H189" s="31">
        <v>72</v>
      </c>
      <c r="I189" s="37">
        <f t="shared" si="135"/>
        <v>55.555555555555557</v>
      </c>
      <c r="J189" s="37"/>
      <c r="K189" s="38">
        <f t="shared" si="131"/>
        <v>0</v>
      </c>
      <c r="L189" s="31"/>
      <c r="M189" s="36"/>
      <c r="N189" s="38"/>
      <c r="O189" s="85">
        <f t="shared" si="124"/>
        <v>72</v>
      </c>
    </row>
    <row r="190" spans="1:15" ht="12.75" customHeight="1" x14ac:dyDescent="0.2">
      <c r="A190" s="101" t="s">
        <v>26</v>
      </c>
      <c r="B190" s="22" t="s">
        <v>246</v>
      </c>
      <c r="C190" s="101"/>
      <c r="D190" s="40" t="s">
        <v>248</v>
      </c>
      <c r="E190" s="36">
        <v>808.44</v>
      </c>
      <c r="F190" s="36">
        <v>808.44</v>
      </c>
      <c r="G190" s="31"/>
      <c r="H190" s="31">
        <v>350.98</v>
      </c>
      <c r="I190" s="37">
        <f t="shared" si="135"/>
        <v>43.414477264855769</v>
      </c>
      <c r="J190" s="37"/>
      <c r="K190" s="38">
        <f t="shared" si="131"/>
        <v>0</v>
      </c>
      <c r="L190" s="31"/>
      <c r="M190" s="31">
        <v>333.32499999999999</v>
      </c>
      <c r="N190" s="38">
        <f t="shared" si="126"/>
        <v>105.29663241581039</v>
      </c>
      <c r="O190" s="85">
        <f t="shared" si="124"/>
        <v>17.65500000000003</v>
      </c>
    </row>
    <row r="191" spans="1:15" ht="12.75" hidden="1" customHeight="1" x14ac:dyDescent="0.2">
      <c r="A191" s="101" t="s">
        <v>72</v>
      </c>
      <c r="B191" s="101"/>
      <c r="C191" s="101"/>
      <c r="D191" s="52" t="s">
        <v>67</v>
      </c>
      <c r="E191" s="36"/>
      <c r="F191" s="36"/>
      <c r="G191" s="31"/>
      <c r="H191" s="31"/>
      <c r="I191" s="37">
        <f t="shared" si="135"/>
        <v>0</v>
      </c>
      <c r="J191" s="37"/>
      <c r="K191" s="38">
        <f t="shared" si="131"/>
        <v>0</v>
      </c>
      <c r="L191" s="31"/>
      <c r="M191" s="36"/>
      <c r="N191" s="35" t="e">
        <f t="shared" si="126"/>
        <v>#DIV/0!</v>
      </c>
      <c r="O191" s="85">
        <f t="shared" si="124"/>
        <v>0</v>
      </c>
    </row>
    <row r="192" spans="1:15" ht="17.100000000000001" customHeight="1" x14ac:dyDescent="0.2">
      <c r="A192" s="12" t="s">
        <v>36</v>
      </c>
      <c r="B192" s="12" t="s">
        <v>173</v>
      </c>
      <c r="C192" s="12"/>
      <c r="D192" s="33" t="s">
        <v>50</v>
      </c>
      <c r="E192" s="30">
        <v>18018.848000000002</v>
      </c>
      <c r="F192" s="30">
        <v>18018.848000000002</v>
      </c>
      <c r="G192" s="32"/>
      <c r="H192" s="32">
        <v>426.87400000000002</v>
      </c>
      <c r="I192" s="34">
        <f t="shared" si="135"/>
        <v>2.3690415724690057</v>
      </c>
      <c r="J192" s="34"/>
      <c r="K192" s="35">
        <f t="shared" si="131"/>
        <v>0</v>
      </c>
      <c r="L192" s="32"/>
      <c r="M192" s="32">
        <v>2007.1120000000001</v>
      </c>
      <c r="N192" s="35">
        <f t="shared" si="126"/>
        <v>21.268070740446969</v>
      </c>
      <c r="O192" s="84">
        <f t="shared" si="124"/>
        <v>-1580.2380000000001</v>
      </c>
    </row>
    <row r="193" spans="1:15" ht="16.5" customHeight="1" x14ac:dyDescent="0.2">
      <c r="A193" s="12" t="s">
        <v>38</v>
      </c>
      <c r="B193" s="12" t="s">
        <v>174</v>
      </c>
      <c r="C193" s="12"/>
      <c r="D193" s="33" t="s">
        <v>52</v>
      </c>
      <c r="E193" s="30">
        <v>1836.682</v>
      </c>
      <c r="F193" s="30">
        <v>1836.682</v>
      </c>
      <c r="G193" s="32"/>
      <c r="H193" s="32">
        <v>306.39999999999998</v>
      </c>
      <c r="I193" s="34">
        <f t="shared" si="135"/>
        <v>16.682256373177282</v>
      </c>
      <c r="J193" s="34"/>
      <c r="K193" s="35">
        <f t="shared" si="131"/>
        <v>0</v>
      </c>
      <c r="L193" s="32"/>
      <c r="M193" s="32">
        <v>332.72800000000001</v>
      </c>
      <c r="N193" s="35">
        <f t="shared" si="126"/>
        <v>92.08723041042532</v>
      </c>
      <c r="O193" s="84">
        <f t="shared" si="124"/>
        <v>-26.328000000000031</v>
      </c>
    </row>
    <row r="194" spans="1:15" ht="14.25" x14ac:dyDescent="0.2">
      <c r="A194" s="12" t="s">
        <v>30</v>
      </c>
      <c r="B194" s="12" t="s">
        <v>175</v>
      </c>
      <c r="C194" s="12"/>
      <c r="D194" s="33" t="s">
        <v>107</v>
      </c>
      <c r="E194" s="45">
        <f>E196+E199+E200+E205</f>
        <v>353926.82471000002</v>
      </c>
      <c r="F194" s="45">
        <f>F196+F199+F200+F205+F202</f>
        <v>333006.87371000001</v>
      </c>
      <c r="G194" s="30">
        <f t="shared" ref="G194:H194" si="150">G196+G199+G200+G205+G202</f>
        <v>0</v>
      </c>
      <c r="H194" s="30">
        <f t="shared" si="150"/>
        <v>649.91499999999996</v>
      </c>
      <c r="I194" s="34">
        <f t="shared" si="135"/>
        <v>0.19516564110504828</v>
      </c>
      <c r="J194" s="34"/>
      <c r="K194" s="35">
        <f t="shared" si="131"/>
        <v>0</v>
      </c>
      <c r="L194" s="32"/>
      <c r="M194" s="30">
        <f>M196+M199+M200+M205+M202</f>
        <v>24390.58</v>
      </c>
      <c r="N194" s="35">
        <f t="shared" si="126"/>
        <v>2.664614781608309</v>
      </c>
      <c r="O194" s="84">
        <f t="shared" si="124"/>
        <v>-23740.665000000001</v>
      </c>
    </row>
    <row r="195" spans="1:15" x14ac:dyDescent="0.2">
      <c r="A195" s="101"/>
      <c r="B195" s="101"/>
      <c r="C195" s="101"/>
      <c r="D195" s="41" t="s">
        <v>48</v>
      </c>
      <c r="E195" s="36"/>
      <c r="F195" s="36"/>
      <c r="G195" s="36"/>
      <c r="H195" s="36"/>
      <c r="I195" s="37">
        <f t="shared" si="135"/>
        <v>0</v>
      </c>
      <c r="J195" s="37"/>
      <c r="K195" s="38">
        <f t="shared" si="131"/>
        <v>0</v>
      </c>
      <c r="L195" s="31"/>
      <c r="M195" s="36"/>
      <c r="N195" s="38"/>
      <c r="O195" s="85">
        <f t="shared" si="124"/>
        <v>0</v>
      </c>
    </row>
    <row r="196" spans="1:15" x14ac:dyDescent="0.2">
      <c r="A196" s="101"/>
      <c r="B196" s="101" t="s">
        <v>176</v>
      </c>
      <c r="C196" s="101"/>
      <c r="D196" s="7" t="s">
        <v>249</v>
      </c>
      <c r="E196" s="36">
        <f>E198</f>
        <v>52560</v>
      </c>
      <c r="F196" s="36">
        <f t="shared" ref="F196:H196" si="151">F198</f>
        <v>52560</v>
      </c>
      <c r="G196" s="36">
        <f t="shared" si="151"/>
        <v>0</v>
      </c>
      <c r="H196" s="36">
        <f t="shared" si="151"/>
        <v>624.28300000000002</v>
      </c>
      <c r="I196" s="37">
        <f t="shared" si="135"/>
        <v>1.1877530441400304</v>
      </c>
      <c r="J196" s="37"/>
      <c r="K196" s="38"/>
      <c r="L196" s="31"/>
      <c r="M196" s="36">
        <f t="shared" ref="M196" si="152">M198</f>
        <v>7246.9570000000003</v>
      </c>
      <c r="N196" s="38">
        <f t="shared" si="126"/>
        <v>8.6144156781943089</v>
      </c>
      <c r="O196" s="85">
        <f t="shared" si="124"/>
        <v>-6622.674</v>
      </c>
    </row>
    <row r="197" spans="1:15" x14ac:dyDescent="0.2">
      <c r="A197" s="101"/>
      <c r="B197" s="22"/>
      <c r="C197" s="101"/>
      <c r="D197" s="40" t="s">
        <v>47</v>
      </c>
      <c r="E197" s="36"/>
      <c r="F197" s="36"/>
      <c r="G197" s="36"/>
      <c r="H197" s="36"/>
      <c r="I197" s="37">
        <f t="shared" si="135"/>
        <v>0</v>
      </c>
      <c r="J197" s="37"/>
      <c r="K197" s="38"/>
      <c r="L197" s="31"/>
      <c r="M197" s="36"/>
      <c r="N197" s="38"/>
      <c r="O197" s="85">
        <f t="shared" si="124"/>
        <v>0</v>
      </c>
    </row>
    <row r="198" spans="1:15" x14ac:dyDescent="0.2">
      <c r="A198" s="101"/>
      <c r="B198" s="22" t="s">
        <v>251</v>
      </c>
      <c r="C198" s="101"/>
      <c r="D198" s="39" t="s">
        <v>250</v>
      </c>
      <c r="E198" s="36">
        <v>52560</v>
      </c>
      <c r="F198" s="36">
        <v>52560</v>
      </c>
      <c r="G198" s="36"/>
      <c r="H198" s="36">
        <v>624.28300000000002</v>
      </c>
      <c r="I198" s="37">
        <f t="shared" si="135"/>
        <v>1.1877530441400304</v>
      </c>
      <c r="J198" s="37"/>
      <c r="K198" s="38"/>
      <c r="L198" s="31"/>
      <c r="M198" s="36">
        <v>7246.9570000000003</v>
      </c>
      <c r="N198" s="38">
        <f t="shared" si="126"/>
        <v>8.6144156781943089</v>
      </c>
      <c r="O198" s="85">
        <f t="shared" si="124"/>
        <v>-6622.674</v>
      </c>
    </row>
    <row r="199" spans="1:15" ht="24.95" customHeight="1" x14ac:dyDescent="0.2">
      <c r="A199" s="101"/>
      <c r="B199" s="101" t="s">
        <v>184</v>
      </c>
      <c r="C199" s="101"/>
      <c r="D199" s="41" t="s">
        <v>300</v>
      </c>
      <c r="E199" s="53">
        <v>143002.16571</v>
      </c>
      <c r="F199" s="53">
        <v>148982.21471</v>
      </c>
      <c r="G199" s="36"/>
      <c r="H199" s="36"/>
      <c r="I199" s="37">
        <f t="shared" si="135"/>
        <v>0</v>
      </c>
      <c r="J199" s="37"/>
      <c r="K199" s="38">
        <f t="shared" si="131"/>
        <v>0</v>
      </c>
      <c r="L199" s="31"/>
      <c r="M199" s="36"/>
      <c r="N199" s="38"/>
      <c r="O199" s="85">
        <f t="shared" si="124"/>
        <v>0</v>
      </c>
    </row>
    <row r="200" spans="1:15" ht="14.1" customHeight="1" x14ac:dyDescent="0.2">
      <c r="A200" s="101"/>
      <c r="B200" s="101" t="s">
        <v>205</v>
      </c>
      <c r="C200" s="101"/>
      <c r="D200" s="41" t="s">
        <v>254</v>
      </c>
      <c r="E200" s="36">
        <v>158364.65900000001</v>
      </c>
      <c r="F200" s="36">
        <v>131464.65900000001</v>
      </c>
      <c r="G200" s="36"/>
      <c r="H200" s="36">
        <v>25.632000000000001</v>
      </c>
      <c r="I200" s="91">
        <f t="shared" si="135"/>
        <v>1.9497255152048122E-2</v>
      </c>
      <c r="J200" s="37"/>
      <c r="K200" s="38"/>
      <c r="L200" s="31"/>
      <c r="M200" s="36">
        <v>17143.623</v>
      </c>
      <c r="N200" s="38">
        <f t="shared" si="126"/>
        <v>0.14951332049240701</v>
      </c>
      <c r="O200" s="85">
        <f t="shared" si="124"/>
        <v>-17117.990999999998</v>
      </c>
    </row>
    <row r="201" spans="1:15" ht="24.75" hidden="1" customHeight="1" x14ac:dyDescent="0.2">
      <c r="A201" s="101" t="s">
        <v>73</v>
      </c>
      <c r="B201" s="101"/>
      <c r="C201" s="101"/>
      <c r="D201" s="7" t="s">
        <v>105</v>
      </c>
      <c r="E201" s="36"/>
      <c r="F201" s="36"/>
      <c r="G201" s="31"/>
      <c r="H201" s="31"/>
      <c r="I201" s="37">
        <f t="shared" si="135"/>
        <v>0</v>
      </c>
      <c r="J201" s="37"/>
      <c r="K201" s="38">
        <f t="shared" si="131"/>
        <v>0</v>
      </c>
      <c r="L201" s="32"/>
      <c r="M201" s="36"/>
      <c r="N201" s="38" t="e">
        <f t="shared" si="126"/>
        <v>#DIV/0!</v>
      </c>
      <c r="O201" s="85">
        <f t="shared" si="124"/>
        <v>0</v>
      </c>
    </row>
    <row r="202" spans="1:15" ht="15.6" hidden="1" customHeight="1" x14ac:dyDescent="0.2">
      <c r="A202" s="101"/>
      <c r="B202" s="101" t="s">
        <v>255</v>
      </c>
      <c r="C202" s="101"/>
      <c r="D202" s="7" t="s">
        <v>366</v>
      </c>
      <c r="E202" s="36"/>
      <c r="F202" s="36">
        <f>F204</f>
        <v>0</v>
      </c>
      <c r="G202" s="36">
        <f t="shared" ref="G202:H202" si="153">G204</f>
        <v>0</v>
      </c>
      <c r="H202" s="36">
        <f t="shared" si="153"/>
        <v>0</v>
      </c>
      <c r="I202" s="37">
        <f t="shared" si="135"/>
        <v>0</v>
      </c>
      <c r="J202" s="37"/>
      <c r="K202" s="38"/>
      <c r="L202" s="32"/>
      <c r="M202" s="36">
        <f>M204</f>
        <v>0</v>
      </c>
      <c r="N202" s="38" t="e">
        <f t="shared" si="126"/>
        <v>#DIV/0!</v>
      </c>
      <c r="O202" s="85">
        <f t="shared" si="124"/>
        <v>0</v>
      </c>
    </row>
    <row r="203" spans="1:15" ht="14.45" hidden="1" customHeight="1" x14ac:dyDescent="0.2">
      <c r="A203" s="101"/>
      <c r="B203" s="101"/>
      <c r="C203" s="101"/>
      <c r="D203" s="40" t="s">
        <v>47</v>
      </c>
      <c r="E203" s="36"/>
      <c r="F203" s="36"/>
      <c r="G203" s="31"/>
      <c r="H203" s="31"/>
      <c r="I203" s="37">
        <f t="shared" si="135"/>
        <v>0</v>
      </c>
      <c r="J203" s="37"/>
      <c r="K203" s="38"/>
      <c r="L203" s="32"/>
      <c r="M203" s="36"/>
      <c r="N203" s="38" t="e">
        <f t="shared" si="126"/>
        <v>#DIV/0!</v>
      </c>
      <c r="O203" s="85">
        <f t="shared" si="124"/>
        <v>0</v>
      </c>
    </row>
    <row r="204" spans="1:15" ht="24.6" hidden="1" customHeight="1" x14ac:dyDescent="0.2">
      <c r="A204" s="101"/>
      <c r="B204" s="22" t="s">
        <v>368</v>
      </c>
      <c r="C204" s="22"/>
      <c r="D204" s="39" t="s">
        <v>367</v>
      </c>
      <c r="E204" s="36"/>
      <c r="F204" s="36"/>
      <c r="G204" s="31"/>
      <c r="H204" s="31"/>
      <c r="I204" s="37">
        <f t="shared" si="135"/>
        <v>0</v>
      </c>
      <c r="J204" s="37"/>
      <c r="K204" s="38"/>
      <c r="L204" s="32"/>
      <c r="M204" s="31"/>
      <c r="N204" s="38" t="e">
        <f t="shared" ref="N204:N207" si="154">H204/M204*100</f>
        <v>#DIV/0!</v>
      </c>
      <c r="O204" s="85">
        <f t="shared" si="124"/>
        <v>0</v>
      </c>
    </row>
    <row r="205" spans="1:15" ht="15" hidden="1" customHeight="1" x14ac:dyDescent="0.2">
      <c r="A205" s="101" t="s">
        <v>74</v>
      </c>
      <c r="B205" s="101" t="s">
        <v>257</v>
      </c>
      <c r="C205" s="101"/>
      <c r="D205" s="7" t="s">
        <v>258</v>
      </c>
      <c r="E205" s="36"/>
      <c r="F205" s="36"/>
      <c r="G205" s="31"/>
      <c r="H205" s="31"/>
      <c r="I205" s="37">
        <f t="shared" si="135"/>
        <v>0</v>
      </c>
      <c r="J205" s="37"/>
      <c r="K205" s="38">
        <f t="shared" si="131"/>
        <v>0</v>
      </c>
      <c r="L205" s="32"/>
      <c r="M205" s="36"/>
      <c r="N205" s="38" t="e">
        <f t="shared" si="154"/>
        <v>#DIV/0!</v>
      </c>
      <c r="O205" s="85">
        <f t="shared" ref="O205:O272" si="155">H205-M205</f>
        <v>0</v>
      </c>
    </row>
    <row r="206" spans="1:15" ht="14.25" x14ac:dyDescent="0.2">
      <c r="A206" s="101"/>
      <c r="B206" s="12" t="s">
        <v>301</v>
      </c>
      <c r="C206" s="12"/>
      <c r="D206" s="33" t="s">
        <v>302</v>
      </c>
      <c r="E206" s="30">
        <v>110</v>
      </c>
      <c r="F206" s="30">
        <v>110</v>
      </c>
      <c r="G206" s="32"/>
      <c r="H206" s="32"/>
      <c r="I206" s="34">
        <f t="shared" si="135"/>
        <v>0</v>
      </c>
      <c r="J206" s="37"/>
      <c r="K206" s="38"/>
      <c r="L206" s="32"/>
      <c r="M206" s="30"/>
      <c r="N206" s="38"/>
      <c r="O206" s="84">
        <f t="shared" si="155"/>
        <v>0</v>
      </c>
    </row>
    <row r="207" spans="1:15" ht="24" customHeight="1" x14ac:dyDescent="0.2">
      <c r="A207" s="12"/>
      <c r="B207" s="12" t="s">
        <v>179</v>
      </c>
      <c r="C207" s="12"/>
      <c r="D207" s="33" t="s">
        <v>259</v>
      </c>
      <c r="E207" s="30">
        <f>E209+E216+E217+E218+E219+E210+E224</f>
        <v>723698.70299999998</v>
      </c>
      <c r="F207" s="45">
        <f>F209+F216+F217+F218+F219+F210+F224</f>
        <v>738089.84649000003</v>
      </c>
      <c r="G207" s="45">
        <f>G209+G216+G217+G218+G219+G210+G224</f>
        <v>0</v>
      </c>
      <c r="H207" s="30">
        <f>H209+H216+H217+H218+H219+H210+H224</f>
        <v>12243.579</v>
      </c>
      <c r="I207" s="34">
        <f t="shared" si="135"/>
        <v>1.6588195946908857</v>
      </c>
      <c r="J207" s="34"/>
      <c r="K207" s="35">
        <f t="shared" si="131"/>
        <v>0</v>
      </c>
      <c r="L207" s="32"/>
      <c r="M207" s="30">
        <f>M209+M216+M217+M218+M219+M210+M224</f>
        <v>58912.667000000001</v>
      </c>
      <c r="N207" s="35">
        <f t="shared" si="154"/>
        <v>20.782591628384434</v>
      </c>
      <c r="O207" s="84">
        <f t="shared" si="155"/>
        <v>-46669.088000000003</v>
      </c>
    </row>
    <row r="208" spans="1:15" x14ac:dyDescent="0.2">
      <c r="A208" s="101"/>
      <c r="B208" s="101"/>
      <c r="C208" s="101"/>
      <c r="D208" s="41" t="s">
        <v>48</v>
      </c>
      <c r="E208" s="36"/>
      <c r="F208" s="53"/>
      <c r="G208" s="31"/>
      <c r="H208" s="31"/>
      <c r="I208" s="37">
        <f t="shared" si="135"/>
        <v>0</v>
      </c>
      <c r="J208" s="37"/>
      <c r="K208" s="38">
        <f t="shared" si="131"/>
        <v>0</v>
      </c>
      <c r="L208" s="32"/>
      <c r="M208" s="36"/>
      <c r="N208" s="65" t="e">
        <f t="shared" ref="N208:N267" si="156">H208/M208*100</f>
        <v>#DIV/0!</v>
      </c>
      <c r="O208" s="85">
        <f t="shared" si="155"/>
        <v>0</v>
      </c>
    </row>
    <row r="209" spans="1:15" x14ac:dyDescent="0.2">
      <c r="A209" s="101"/>
      <c r="B209" s="101" t="s">
        <v>309</v>
      </c>
      <c r="C209" s="101"/>
      <c r="D209" s="41" t="s">
        <v>303</v>
      </c>
      <c r="E209" s="36">
        <v>184275.38</v>
      </c>
      <c r="F209" s="36">
        <v>143958.106</v>
      </c>
      <c r="G209" s="31"/>
      <c r="H209" s="31">
        <v>9203.4279999999999</v>
      </c>
      <c r="I209" s="37">
        <f t="shared" si="135"/>
        <v>6.393129401132855</v>
      </c>
      <c r="J209" s="37"/>
      <c r="K209" s="38"/>
      <c r="L209" s="32"/>
      <c r="M209" s="31">
        <v>6702.5770000000002</v>
      </c>
      <c r="N209" s="38">
        <f t="shared" si="156"/>
        <v>137.31178321412793</v>
      </c>
      <c r="O209" s="85">
        <f t="shared" si="155"/>
        <v>2500.8509999999997</v>
      </c>
    </row>
    <row r="210" spans="1:15" x14ac:dyDescent="0.2">
      <c r="A210" s="101"/>
      <c r="B210" s="101" t="s">
        <v>310</v>
      </c>
      <c r="C210" s="101"/>
      <c r="D210" s="41" t="s">
        <v>304</v>
      </c>
      <c r="E210" s="36">
        <f>E212+E213+E215+E214</f>
        <v>254724.87999999998</v>
      </c>
      <c r="F210" s="36">
        <f t="shared" ref="F210:G210" si="157">F212+F213+F215+F214</f>
        <v>238247.87999999998</v>
      </c>
      <c r="G210" s="36">
        <f t="shared" si="157"/>
        <v>0</v>
      </c>
      <c r="H210" s="36">
        <f>H212+H213+H215+H214</f>
        <v>564.51700000000005</v>
      </c>
      <c r="I210" s="37">
        <f t="shared" si="135"/>
        <v>0.23694523535739337</v>
      </c>
      <c r="J210" s="37"/>
      <c r="K210" s="38"/>
      <c r="L210" s="32"/>
      <c r="M210" s="36">
        <f>M212+M213+M215+M214</f>
        <v>29810.799000000003</v>
      </c>
      <c r="N210" s="38">
        <f t="shared" si="156"/>
        <v>1.8936661174361682</v>
      </c>
      <c r="O210" s="85">
        <f t="shared" si="155"/>
        <v>-29246.282000000003</v>
      </c>
    </row>
    <row r="211" spans="1:15" x14ac:dyDescent="0.2">
      <c r="A211" s="101"/>
      <c r="B211" s="101"/>
      <c r="C211" s="101"/>
      <c r="D211" s="40" t="s">
        <v>47</v>
      </c>
      <c r="E211" s="36"/>
      <c r="F211" s="53"/>
      <c r="G211" s="31"/>
      <c r="H211" s="31"/>
      <c r="I211" s="37">
        <f t="shared" si="135"/>
        <v>0</v>
      </c>
      <c r="J211" s="37"/>
      <c r="K211" s="38"/>
      <c r="L211" s="32"/>
      <c r="M211" s="36"/>
      <c r="N211" s="38"/>
      <c r="O211" s="85">
        <f t="shared" si="155"/>
        <v>0</v>
      </c>
    </row>
    <row r="212" spans="1:15" x14ac:dyDescent="0.2">
      <c r="A212" s="101"/>
      <c r="B212" s="101" t="s">
        <v>311</v>
      </c>
      <c r="C212" s="101"/>
      <c r="D212" s="40" t="s">
        <v>305</v>
      </c>
      <c r="E212" s="36">
        <v>224732.60399999999</v>
      </c>
      <c r="F212" s="36">
        <v>208255.60399999999</v>
      </c>
      <c r="G212" s="31"/>
      <c r="H212" s="31">
        <v>452.286</v>
      </c>
      <c r="I212" s="37">
        <f t="shared" si="135"/>
        <v>0.21717830940098018</v>
      </c>
      <c r="J212" s="37"/>
      <c r="K212" s="38"/>
      <c r="L212" s="32"/>
      <c r="M212" s="31">
        <v>8072.8620000000001</v>
      </c>
      <c r="N212" s="38">
        <f t="shared" si="156"/>
        <v>5.6025483899018713</v>
      </c>
      <c r="O212" s="85">
        <f t="shared" si="155"/>
        <v>-7620.576</v>
      </c>
    </row>
    <row r="213" spans="1:15" x14ac:dyDescent="0.2">
      <c r="A213" s="101" t="s">
        <v>83</v>
      </c>
      <c r="B213" s="101" t="s">
        <v>312</v>
      </c>
      <c r="C213" s="101"/>
      <c r="D213" s="40" t="s">
        <v>306</v>
      </c>
      <c r="E213" s="36">
        <v>26867.876</v>
      </c>
      <c r="F213" s="36">
        <v>26867.876</v>
      </c>
      <c r="G213" s="31"/>
      <c r="H213" s="31">
        <v>112.23099999999999</v>
      </c>
      <c r="I213" s="37">
        <f t="shared" si="135"/>
        <v>0.41771444828761306</v>
      </c>
      <c r="J213" s="37"/>
      <c r="K213" s="38">
        <f t="shared" si="131"/>
        <v>0</v>
      </c>
      <c r="L213" s="31"/>
      <c r="M213" s="31">
        <v>11251.540999999999</v>
      </c>
      <c r="N213" s="38">
        <f t="shared" si="156"/>
        <v>0.99747225735568135</v>
      </c>
      <c r="O213" s="85">
        <f t="shared" si="155"/>
        <v>-11139.31</v>
      </c>
    </row>
    <row r="214" spans="1:15" x14ac:dyDescent="0.2">
      <c r="A214" s="101"/>
      <c r="B214" s="101" t="s">
        <v>388</v>
      </c>
      <c r="C214" s="101"/>
      <c r="D214" s="40" t="s">
        <v>389</v>
      </c>
      <c r="E214" s="36">
        <v>1000</v>
      </c>
      <c r="F214" s="36">
        <v>1000</v>
      </c>
      <c r="G214" s="31"/>
      <c r="H214" s="31"/>
      <c r="I214" s="37">
        <f t="shared" si="135"/>
        <v>0</v>
      </c>
      <c r="J214" s="37"/>
      <c r="K214" s="38"/>
      <c r="L214" s="31"/>
      <c r="M214" s="31">
        <v>98.186999999999998</v>
      </c>
      <c r="N214" s="38">
        <f t="shared" si="156"/>
        <v>0</v>
      </c>
      <c r="O214" s="85">
        <f t="shared" si="155"/>
        <v>-98.186999999999998</v>
      </c>
    </row>
    <row r="215" spans="1:15" x14ac:dyDescent="0.2">
      <c r="A215" s="101" t="s">
        <v>199</v>
      </c>
      <c r="B215" s="101" t="s">
        <v>313</v>
      </c>
      <c r="C215" s="101"/>
      <c r="D215" s="40" t="s">
        <v>307</v>
      </c>
      <c r="E215" s="36">
        <v>2124.4</v>
      </c>
      <c r="F215" s="36">
        <v>2124.4</v>
      </c>
      <c r="G215" s="31"/>
      <c r="H215" s="31"/>
      <c r="I215" s="37">
        <f t="shared" si="135"/>
        <v>0</v>
      </c>
      <c r="J215" s="37"/>
      <c r="K215" s="38">
        <f t="shared" si="131"/>
        <v>0</v>
      </c>
      <c r="L215" s="31"/>
      <c r="M215" s="31">
        <v>10388.209000000001</v>
      </c>
      <c r="N215" s="38">
        <f t="shared" si="156"/>
        <v>0</v>
      </c>
      <c r="O215" s="85">
        <f t="shared" si="155"/>
        <v>-10388.209000000001</v>
      </c>
    </row>
    <row r="216" spans="1:15" ht="22.5" x14ac:dyDescent="0.2">
      <c r="A216" s="101"/>
      <c r="B216" s="101" t="s">
        <v>314</v>
      </c>
      <c r="C216" s="101"/>
      <c r="D216" s="41" t="s">
        <v>380</v>
      </c>
      <c r="E216" s="36">
        <v>239968.829</v>
      </c>
      <c r="F216" s="36">
        <v>236936.15400000001</v>
      </c>
      <c r="G216" s="36"/>
      <c r="H216" s="36">
        <v>2475.634</v>
      </c>
      <c r="I216" s="37">
        <f t="shared" si="135"/>
        <v>1.0448527834211405</v>
      </c>
      <c r="J216" s="37"/>
      <c r="K216" s="38">
        <f t="shared" si="131"/>
        <v>0</v>
      </c>
      <c r="L216" s="31"/>
      <c r="M216" s="36">
        <v>517.97799999999995</v>
      </c>
      <c r="N216" s="81" t="s">
        <v>423</v>
      </c>
      <c r="O216" s="85">
        <f t="shared" si="155"/>
        <v>1957.6559999999999</v>
      </c>
    </row>
    <row r="217" spans="1:15" x14ac:dyDescent="0.2">
      <c r="A217" s="101"/>
      <c r="B217" s="101" t="s">
        <v>315</v>
      </c>
      <c r="C217" s="101"/>
      <c r="D217" s="41" t="s">
        <v>308</v>
      </c>
      <c r="E217" s="36">
        <v>18639.226999999999</v>
      </c>
      <c r="F217" s="36">
        <v>22571.255000000001</v>
      </c>
      <c r="G217" s="31"/>
      <c r="H217" s="31"/>
      <c r="I217" s="37">
        <f t="shared" si="135"/>
        <v>0</v>
      </c>
      <c r="J217" s="37"/>
      <c r="K217" s="38">
        <f t="shared" si="131"/>
        <v>0</v>
      </c>
      <c r="L217" s="31"/>
      <c r="M217" s="31"/>
      <c r="N217" s="65" t="e">
        <f t="shared" si="156"/>
        <v>#DIV/0!</v>
      </c>
      <c r="O217" s="85">
        <f t="shared" si="155"/>
        <v>0</v>
      </c>
    </row>
    <row r="218" spans="1:15" x14ac:dyDescent="0.2">
      <c r="A218" s="101" t="s">
        <v>114</v>
      </c>
      <c r="B218" s="101" t="s">
        <v>316</v>
      </c>
      <c r="C218" s="101"/>
      <c r="D218" s="41" t="s">
        <v>317</v>
      </c>
      <c r="E218" s="36">
        <v>3174.1869999999999</v>
      </c>
      <c r="F218" s="36">
        <v>3174.1869999999999</v>
      </c>
      <c r="G218" s="31"/>
      <c r="H218" s="31"/>
      <c r="I218" s="37">
        <f>IF(F218&gt;0,H218/F218*100,0)</f>
        <v>0</v>
      </c>
      <c r="J218" s="37"/>
      <c r="K218" s="38">
        <f t="shared" si="131"/>
        <v>0</v>
      </c>
      <c r="L218" s="31"/>
      <c r="M218" s="31"/>
      <c r="N218" s="65" t="e">
        <f t="shared" si="156"/>
        <v>#DIV/0!</v>
      </c>
      <c r="O218" s="85">
        <f t="shared" si="155"/>
        <v>0</v>
      </c>
    </row>
    <row r="219" spans="1:15" x14ac:dyDescent="0.2">
      <c r="A219" s="101"/>
      <c r="B219" s="101" t="s">
        <v>318</v>
      </c>
      <c r="C219" s="101"/>
      <c r="D219" s="41" t="s">
        <v>319</v>
      </c>
      <c r="E219" s="36">
        <f>E223</f>
        <v>22916.2</v>
      </c>
      <c r="F219" s="53">
        <f>F223+F222+F221</f>
        <v>93202.264490000001</v>
      </c>
      <c r="G219" s="53">
        <f t="shared" ref="G219" si="158">G223+G222+G221</f>
        <v>0</v>
      </c>
      <c r="H219" s="36">
        <f>H223+H222+H221</f>
        <v>0</v>
      </c>
      <c r="I219" s="37">
        <f t="shared" ref="I219:I222" si="159">IF(F219&gt;0,H219/F219*100,0)</f>
        <v>0</v>
      </c>
      <c r="J219" s="37"/>
      <c r="K219" s="38">
        <f t="shared" ref="K219:K222" si="160">IF(G219&gt;0,H219/G219*100,0)</f>
        <v>0</v>
      </c>
      <c r="L219" s="31"/>
      <c r="M219" s="36">
        <f>M223+M222+M221</f>
        <v>21881.312999999998</v>
      </c>
      <c r="N219" s="65">
        <f t="shared" si="156"/>
        <v>0</v>
      </c>
      <c r="O219" s="85">
        <f t="shared" si="155"/>
        <v>-21881.312999999998</v>
      </c>
    </row>
    <row r="220" spans="1:15" x14ac:dyDescent="0.2">
      <c r="A220" s="101"/>
      <c r="B220" s="101"/>
      <c r="C220" s="101"/>
      <c r="D220" s="40" t="s">
        <v>47</v>
      </c>
      <c r="E220" s="36"/>
      <c r="F220" s="53"/>
      <c r="G220" s="31"/>
      <c r="H220" s="31"/>
      <c r="I220" s="37">
        <f t="shared" si="159"/>
        <v>0</v>
      </c>
      <c r="J220" s="37"/>
      <c r="K220" s="38">
        <f t="shared" si="160"/>
        <v>0</v>
      </c>
      <c r="L220" s="31"/>
      <c r="M220" s="36"/>
      <c r="N220" s="65" t="e">
        <f t="shared" si="156"/>
        <v>#DIV/0!</v>
      </c>
      <c r="O220" s="85">
        <f t="shared" si="155"/>
        <v>0</v>
      </c>
    </row>
    <row r="221" spans="1:15" ht="24.95" hidden="1" customHeight="1" x14ac:dyDescent="0.2">
      <c r="A221" s="101"/>
      <c r="B221" s="101" t="s">
        <v>369</v>
      </c>
      <c r="C221" s="101"/>
      <c r="D221" s="40" t="s">
        <v>370</v>
      </c>
      <c r="E221" s="36"/>
      <c r="F221" s="53"/>
      <c r="G221" s="31"/>
      <c r="H221" s="31"/>
      <c r="I221" s="37">
        <f t="shared" si="159"/>
        <v>0</v>
      </c>
      <c r="J221" s="37"/>
      <c r="K221" s="38"/>
      <c r="L221" s="31"/>
      <c r="M221" s="36"/>
      <c r="N221" s="65" t="e">
        <f t="shared" si="156"/>
        <v>#DIV/0!</v>
      </c>
      <c r="O221" s="85">
        <f t="shared" si="155"/>
        <v>0</v>
      </c>
    </row>
    <row r="222" spans="1:15" ht="24.6" hidden="1" customHeight="1" x14ac:dyDescent="0.2">
      <c r="A222" s="101"/>
      <c r="B222" s="101" t="s">
        <v>341</v>
      </c>
      <c r="C222" s="101"/>
      <c r="D222" s="40" t="s">
        <v>342</v>
      </c>
      <c r="E222" s="36"/>
      <c r="F222" s="53"/>
      <c r="G222" s="31"/>
      <c r="H222" s="31"/>
      <c r="I222" s="37">
        <f t="shared" si="159"/>
        <v>0</v>
      </c>
      <c r="J222" s="37"/>
      <c r="K222" s="38">
        <f t="shared" si="160"/>
        <v>0</v>
      </c>
      <c r="L222" s="31"/>
      <c r="M222" s="36"/>
      <c r="N222" s="87" t="e">
        <f t="shared" si="156"/>
        <v>#DIV/0!</v>
      </c>
      <c r="O222" s="85">
        <f t="shared" si="155"/>
        <v>0</v>
      </c>
    </row>
    <row r="223" spans="1:15" ht="36" customHeight="1" x14ac:dyDescent="0.2">
      <c r="A223" s="101"/>
      <c r="B223" s="101" t="s">
        <v>320</v>
      </c>
      <c r="C223" s="22"/>
      <c r="D223" s="40" t="s">
        <v>321</v>
      </c>
      <c r="E223" s="36">
        <v>22916.2</v>
      </c>
      <c r="F223" s="53">
        <v>93202.264490000001</v>
      </c>
      <c r="G223" s="31"/>
      <c r="H223" s="31"/>
      <c r="I223" s="37">
        <f>IF(F223&gt;0,H223/F223*100,0)</f>
        <v>0</v>
      </c>
      <c r="J223" s="37"/>
      <c r="K223" s="38"/>
      <c r="L223" s="31"/>
      <c r="M223" s="31">
        <v>21881.312999999998</v>
      </c>
      <c r="N223" s="65">
        <f t="shared" si="156"/>
        <v>0</v>
      </c>
      <c r="O223" s="85">
        <f t="shared" si="155"/>
        <v>-21881.312999999998</v>
      </c>
    </row>
    <row r="224" spans="1:15" hidden="1" x14ac:dyDescent="0.2">
      <c r="A224" s="101"/>
      <c r="B224" s="101" t="s">
        <v>348</v>
      </c>
      <c r="C224" s="22"/>
      <c r="D224" s="41" t="s">
        <v>349</v>
      </c>
      <c r="E224" s="36"/>
      <c r="F224" s="36"/>
      <c r="G224" s="31"/>
      <c r="H224" s="31"/>
      <c r="I224" s="88">
        <f>IF(F224&gt;0,H224/F224*100,0)</f>
        <v>0</v>
      </c>
      <c r="J224" s="37"/>
      <c r="K224" s="38"/>
      <c r="L224" s="31"/>
      <c r="M224" s="36"/>
      <c r="N224" s="87" t="e">
        <f t="shared" si="156"/>
        <v>#DIV/0!</v>
      </c>
      <c r="O224" s="85">
        <f t="shared" si="155"/>
        <v>0</v>
      </c>
    </row>
    <row r="225" spans="1:15" ht="14.25" hidden="1" x14ac:dyDescent="0.2">
      <c r="A225" s="12" t="s">
        <v>40</v>
      </c>
      <c r="B225" s="12" t="s">
        <v>180</v>
      </c>
      <c r="C225" s="12"/>
      <c r="D225" s="33" t="s">
        <v>260</v>
      </c>
      <c r="E225" s="30">
        <f>E227+E232</f>
        <v>0</v>
      </c>
      <c r="F225" s="90">
        <f>F227+F232+F233</f>
        <v>0</v>
      </c>
      <c r="G225" s="30">
        <f>G227+G232+G233</f>
        <v>0</v>
      </c>
      <c r="H225" s="30">
        <f>H227+H232+H233</f>
        <v>0</v>
      </c>
      <c r="I225" s="34">
        <f t="shared" si="135"/>
        <v>0</v>
      </c>
      <c r="J225" s="34"/>
      <c r="K225" s="35">
        <f t="shared" si="131"/>
        <v>0</v>
      </c>
      <c r="L225" s="32"/>
      <c r="M225" s="30">
        <f>M227+M232+M233+M231</f>
        <v>0</v>
      </c>
      <c r="N225" s="65" t="e">
        <f t="shared" si="156"/>
        <v>#DIV/0!</v>
      </c>
      <c r="O225" s="84">
        <f t="shared" si="155"/>
        <v>0</v>
      </c>
    </row>
    <row r="226" spans="1:15" hidden="1" x14ac:dyDescent="0.2">
      <c r="A226" s="101"/>
      <c r="B226" s="101"/>
      <c r="C226" s="101"/>
      <c r="D226" s="41" t="s">
        <v>48</v>
      </c>
      <c r="E226" s="36"/>
      <c r="F226" s="36"/>
      <c r="G226" s="36"/>
      <c r="H226" s="36"/>
      <c r="I226" s="37">
        <f t="shared" si="135"/>
        <v>0</v>
      </c>
      <c r="J226" s="37"/>
      <c r="K226" s="38">
        <f t="shared" si="131"/>
        <v>0</v>
      </c>
      <c r="L226" s="32"/>
      <c r="M226" s="36"/>
      <c r="N226" s="65" t="e">
        <f t="shared" si="156"/>
        <v>#DIV/0!</v>
      </c>
      <c r="O226" s="85">
        <f t="shared" si="155"/>
        <v>0</v>
      </c>
    </row>
    <row r="227" spans="1:15" hidden="1" x14ac:dyDescent="0.2">
      <c r="A227" s="101" t="s">
        <v>27</v>
      </c>
      <c r="B227" s="101" t="s">
        <v>265</v>
      </c>
      <c r="C227" s="101" t="s">
        <v>186</v>
      </c>
      <c r="D227" s="41" t="s">
        <v>28</v>
      </c>
      <c r="E227" s="36">
        <f>E230</f>
        <v>0</v>
      </c>
      <c r="F227" s="36">
        <f t="shared" ref="F227:H227" si="161">F230</f>
        <v>0</v>
      </c>
      <c r="G227" s="36">
        <f t="shared" si="161"/>
        <v>0</v>
      </c>
      <c r="H227" s="36">
        <f t="shared" si="161"/>
        <v>0</v>
      </c>
      <c r="I227" s="37">
        <f t="shared" si="135"/>
        <v>0</v>
      </c>
      <c r="J227" s="37"/>
      <c r="K227" s="38">
        <f t="shared" si="131"/>
        <v>0</v>
      </c>
      <c r="L227" s="32"/>
      <c r="M227" s="36">
        <f t="shared" ref="M227" si="162">M230</f>
        <v>0</v>
      </c>
      <c r="N227" s="65" t="e">
        <f t="shared" si="156"/>
        <v>#DIV/0!</v>
      </c>
      <c r="O227" s="85">
        <f t="shared" si="155"/>
        <v>0</v>
      </c>
    </row>
    <row r="228" spans="1:15" ht="25.5" hidden="1" x14ac:dyDescent="0.2">
      <c r="A228" s="101" t="s">
        <v>45</v>
      </c>
      <c r="B228" s="101"/>
      <c r="C228" s="101"/>
      <c r="D228" s="7" t="s">
        <v>8</v>
      </c>
      <c r="E228" s="36"/>
      <c r="F228" s="53"/>
      <c r="G228" s="36"/>
      <c r="H228" s="36"/>
      <c r="I228" s="37">
        <f t="shared" si="135"/>
        <v>0</v>
      </c>
      <c r="J228" s="37"/>
      <c r="K228" s="38">
        <f t="shared" si="131"/>
        <v>0</v>
      </c>
      <c r="L228" s="32"/>
      <c r="M228" s="36"/>
      <c r="N228" s="65" t="e">
        <f t="shared" si="156"/>
        <v>#DIV/0!</v>
      </c>
      <c r="O228" s="85">
        <f t="shared" si="155"/>
        <v>0</v>
      </c>
    </row>
    <row r="229" spans="1:15" hidden="1" x14ac:dyDescent="0.2">
      <c r="A229" s="101"/>
      <c r="B229" s="101"/>
      <c r="C229" s="101"/>
      <c r="D229" s="40" t="s">
        <v>47</v>
      </c>
      <c r="E229" s="36"/>
      <c r="F229" s="53"/>
      <c r="G229" s="36"/>
      <c r="H229" s="36"/>
      <c r="I229" s="37">
        <f t="shared" si="135"/>
        <v>0</v>
      </c>
      <c r="J229" s="37"/>
      <c r="K229" s="38"/>
      <c r="L229" s="32"/>
      <c r="M229" s="36"/>
      <c r="N229" s="65" t="e">
        <f t="shared" si="156"/>
        <v>#DIV/0!</v>
      </c>
      <c r="O229" s="85">
        <f t="shared" si="155"/>
        <v>0</v>
      </c>
    </row>
    <row r="230" spans="1:15" hidden="1" x14ac:dyDescent="0.2">
      <c r="A230" s="101"/>
      <c r="B230" s="22" t="s">
        <v>266</v>
      </c>
      <c r="C230" s="101"/>
      <c r="D230" s="39" t="s">
        <v>28</v>
      </c>
      <c r="E230" s="36"/>
      <c r="F230" s="36"/>
      <c r="G230" s="36"/>
      <c r="H230" s="36"/>
      <c r="I230" s="37">
        <f t="shared" si="135"/>
        <v>0</v>
      </c>
      <c r="J230" s="37"/>
      <c r="K230" s="38"/>
      <c r="L230" s="32"/>
      <c r="M230" s="36"/>
      <c r="N230" s="65" t="e">
        <f t="shared" si="156"/>
        <v>#DIV/0!</v>
      </c>
      <c r="O230" s="85">
        <f t="shared" si="155"/>
        <v>0</v>
      </c>
    </row>
    <row r="231" spans="1:15" hidden="1" x14ac:dyDescent="0.2">
      <c r="A231" s="101"/>
      <c r="B231" s="22" t="s">
        <v>373</v>
      </c>
      <c r="C231" s="101"/>
      <c r="D231" s="79" t="s">
        <v>393</v>
      </c>
      <c r="E231" s="36"/>
      <c r="F231" s="36"/>
      <c r="G231" s="36"/>
      <c r="H231" s="36"/>
      <c r="I231" s="37"/>
      <c r="J231" s="37"/>
      <c r="K231" s="38"/>
      <c r="L231" s="32"/>
      <c r="M231" s="36"/>
      <c r="N231" s="65" t="e">
        <f t="shared" si="156"/>
        <v>#DIV/0!</v>
      </c>
      <c r="O231" s="85">
        <f t="shared" si="155"/>
        <v>0</v>
      </c>
    </row>
    <row r="232" spans="1:15" hidden="1" x14ac:dyDescent="0.2">
      <c r="A232" s="101"/>
      <c r="B232" s="101" t="s">
        <v>344</v>
      </c>
      <c r="C232" s="101"/>
      <c r="D232" s="41" t="s">
        <v>345</v>
      </c>
      <c r="E232" s="36"/>
      <c r="F232" s="36"/>
      <c r="G232" s="36"/>
      <c r="H232" s="36"/>
      <c r="I232" s="37">
        <f t="shared" si="135"/>
        <v>0</v>
      </c>
      <c r="J232" s="37"/>
      <c r="K232" s="38"/>
      <c r="L232" s="32"/>
      <c r="M232" s="36"/>
      <c r="N232" s="65" t="e">
        <f t="shared" si="156"/>
        <v>#DIV/0!</v>
      </c>
      <c r="O232" s="85">
        <f t="shared" si="155"/>
        <v>0</v>
      </c>
    </row>
    <row r="233" spans="1:15" hidden="1" x14ac:dyDescent="0.2">
      <c r="A233" s="101"/>
      <c r="B233" s="101" t="s">
        <v>356</v>
      </c>
      <c r="C233" s="101"/>
      <c r="D233" s="41" t="s">
        <v>355</v>
      </c>
      <c r="E233" s="36"/>
      <c r="F233" s="86">
        <f>F237+F235</f>
        <v>0</v>
      </c>
      <c r="G233" s="36">
        <f t="shared" ref="G233:H233" si="163">G237+G235</f>
        <v>0</v>
      </c>
      <c r="H233" s="36">
        <f t="shared" si="163"/>
        <v>0</v>
      </c>
      <c r="I233" s="37">
        <f t="shared" ref="I233" si="164">IF(F233&gt;0,H233/F233*100,0)</f>
        <v>0</v>
      </c>
      <c r="J233" s="37"/>
      <c r="K233" s="38"/>
      <c r="L233" s="32"/>
      <c r="M233" s="36">
        <f>M235+M236+M237</f>
        <v>0</v>
      </c>
      <c r="N233" s="65" t="e">
        <f t="shared" si="156"/>
        <v>#DIV/0!</v>
      </c>
      <c r="O233" s="85">
        <f t="shared" si="155"/>
        <v>0</v>
      </c>
    </row>
    <row r="234" spans="1:15" hidden="1" x14ac:dyDescent="0.2">
      <c r="A234" s="101"/>
      <c r="B234" s="101"/>
      <c r="C234" s="101"/>
      <c r="D234" s="40" t="s">
        <v>47</v>
      </c>
      <c r="E234" s="36"/>
      <c r="F234" s="36"/>
      <c r="G234" s="36"/>
      <c r="H234" s="36"/>
      <c r="I234" s="37">
        <f t="shared" si="135"/>
        <v>0</v>
      </c>
      <c r="J234" s="37"/>
      <c r="K234" s="38"/>
      <c r="L234" s="32"/>
      <c r="M234" s="36"/>
      <c r="N234" s="65" t="e">
        <f t="shared" si="156"/>
        <v>#DIV/0!</v>
      </c>
      <c r="O234" s="85">
        <f t="shared" si="155"/>
        <v>0</v>
      </c>
    </row>
    <row r="235" spans="1:15" ht="25.5" hidden="1" x14ac:dyDescent="0.2">
      <c r="A235" s="101"/>
      <c r="B235" s="22" t="s">
        <v>358</v>
      </c>
      <c r="C235" s="22"/>
      <c r="D235" s="40" t="s">
        <v>357</v>
      </c>
      <c r="E235" s="36"/>
      <c r="F235" s="36"/>
      <c r="G235" s="36"/>
      <c r="H235" s="36"/>
      <c r="I235" s="37">
        <f t="shared" si="135"/>
        <v>0</v>
      </c>
      <c r="J235" s="37"/>
      <c r="K235" s="38"/>
      <c r="L235" s="32"/>
      <c r="M235" s="36"/>
      <c r="N235" s="65" t="e">
        <f t="shared" si="156"/>
        <v>#DIV/0!</v>
      </c>
      <c r="O235" s="85">
        <f t="shared" si="155"/>
        <v>0</v>
      </c>
    </row>
    <row r="236" spans="1:15" ht="25.5" hidden="1" x14ac:dyDescent="0.2">
      <c r="A236" s="101"/>
      <c r="B236" s="22" t="s">
        <v>360</v>
      </c>
      <c r="C236" s="22"/>
      <c r="D236" s="40" t="s">
        <v>359</v>
      </c>
      <c r="E236" s="36"/>
      <c r="F236" s="86"/>
      <c r="G236" s="36"/>
      <c r="H236" s="36"/>
      <c r="I236" s="37">
        <f t="shared" si="135"/>
        <v>0</v>
      </c>
      <c r="J236" s="37"/>
      <c r="K236" s="38"/>
      <c r="L236" s="32"/>
      <c r="M236" s="36"/>
      <c r="N236" s="65" t="e">
        <f t="shared" si="156"/>
        <v>#DIV/0!</v>
      </c>
      <c r="O236" s="85">
        <f t="shared" si="155"/>
        <v>0</v>
      </c>
    </row>
    <row r="237" spans="1:15" ht="24.75" hidden="1" customHeight="1" x14ac:dyDescent="0.2">
      <c r="A237" s="101"/>
      <c r="B237" s="22" t="s">
        <v>394</v>
      </c>
      <c r="C237" s="22"/>
      <c r="D237" s="40" t="s">
        <v>395</v>
      </c>
      <c r="E237" s="36"/>
      <c r="F237" s="86"/>
      <c r="G237" s="83"/>
      <c r="H237" s="36"/>
      <c r="I237" s="37">
        <f t="shared" si="135"/>
        <v>0</v>
      </c>
      <c r="J237" s="37"/>
      <c r="K237" s="38"/>
      <c r="L237" s="32"/>
      <c r="M237" s="36"/>
      <c r="N237" s="65" t="e">
        <f t="shared" si="156"/>
        <v>#DIV/0!</v>
      </c>
      <c r="O237" s="85">
        <f t="shared" si="155"/>
        <v>0</v>
      </c>
    </row>
    <row r="238" spans="1:15" ht="14.25" x14ac:dyDescent="0.2">
      <c r="A238" s="12" t="s">
        <v>37</v>
      </c>
      <c r="B238" s="12" t="s">
        <v>188</v>
      </c>
      <c r="C238" s="12"/>
      <c r="D238" s="33" t="s">
        <v>268</v>
      </c>
      <c r="E238" s="30">
        <f>E240</f>
        <v>1600</v>
      </c>
      <c r="F238" s="30">
        <f t="shared" ref="F238:H238" si="165">F240</f>
        <v>1600</v>
      </c>
      <c r="G238" s="30">
        <f t="shared" si="165"/>
        <v>0</v>
      </c>
      <c r="H238" s="30">
        <f t="shared" si="165"/>
        <v>0</v>
      </c>
      <c r="I238" s="37">
        <f t="shared" si="135"/>
        <v>0</v>
      </c>
      <c r="J238" s="34"/>
      <c r="K238" s="35">
        <f t="shared" si="131"/>
        <v>0</v>
      </c>
      <c r="L238" s="32"/>
      <c r="M238" s="30">
        <f t="shared" ref="M238" si="166">M240</f>
        <v>0</v>
      </c>
      <c r="N238" s="66" t="e">
        <f t="shared" si="156"/>
        <v>#DIV/0!</v>
      </c>
      <c r="O238" s="84">
        <f t="shared" si="155"/>
        <v>0</v>
      </c>
    </row>
    <row r="239" spans="1:15" x14ac:dyDescent="0.2">
      <c r="A239" s="12"/>
      <c r="B239" s="12"/>
      <c r="C239" s="12"/>
      <c r="D239" s="41" t="s">
        <v>48</v>
      </c>
      <c r="E239" s="30"/>
      <c r="F239" s="30"/>
      <c r="G239" s="30"/>
      <c r="H239" s="30"/>
      <c r="I239" s="37">
        <f t="shared" si="135"/>
        <v>0</v>
      </c>
      <c r="J239" s="34"/>
      <c r="K239" s="35"/>
      <c r="L239" s="32"/>
      <c r="M239" s="36"/>
      <c r="N239" s="65" t="e">
        <f t="shared" si="156"/>
        <v>#DIV/0!</v>
      </c>
      <c r="O239" s="85">
        <f t="shared" si="155"/>
        <v>0</v>
      </c>
    </row>
    <row r="240" spans="1:15" x14ac:dyDescent="0.2">
      <c r="A240" s="12" t="s">
        <v>75</v>
      </c>
      <c r="B240" s="101">
        <v>7530</v>
      </c>
      <c r="C240" s="63"/>
      <c r="D240" s="63" t="s">
        <v>322</v>
      </c>
      <c r="E240" s="36">
        <v>1600</v>
      </c>
      <c r="F240" s="36">
        <v>1600</v>
      </c>
      <c r="G240" s="36"/>
      <c r="H240" s="36"/>
      <c r="I240" s="37">
        <f t="shared" si="135"/>
        <v>0</v>
      </c>
      <c r="J240" s="37"/>
      <c r="K240" s="38">
        <f t="shared" si="131"/>
        <v>0</v>
      </c>
      <c r="L240" s="31"/>
      <c r="M240" s="36"/>
      <c r="N240" s="65" t="e">
        <f t="shared" si="156"/>
        <v>#DIV/0!</v>
      </c>
      <c r="O240" s="85">
        <f t="shared" si="155"/>
        <v>0</v>
      </c>
    </row>
    <row r="241" spans="1:15" ht="21" customHeight="1" x14ac:dyDescent="0.2">
      <c r="A241" s="12" t="s">
        <v>78</v>
      </c>
      <c r="B241" s="12" t="s">
        <v>269</v>
      </c>
      <c r="C241" s="23"/>
      <c r="D241" s="33" t="s">
        <v>270</v>
      </c>
      <c r="E241" s="30">
        <f>E246+E247+E248+E250+E243</f>
        <v>168957.66899999999</v>
      </c>
      <c r="F241" s="30">
        <f>F246+F247+F248+F250+F243</f>
        <v>169957.66899999999</v>
      </c>
      <c r="G241" s="30">
        <f t="shared" ref="G241" si="167">G246+G247+G248+G250</f>
        <v>0</v>
      </c>
      <c r="H241" s="30">
        <f>H246+H247+H248+H250+H243</f>
        <v>7360.4389999999994</v>
      </c>
      <c r="I241" s="34">
        <f t="shared" si="135"/>
        <v>4.3307483818220636</v>
      </c>
      <c r="J241" s="34"/>
      <c r="K241" s="35">
        <f t="shared" si="131"/>
        <v>0</v>
      </c>
      <c r="L241" s="32"/>
      <c r="M241" s="30">
        <f>M246+M247+M248+M250</f>
        <v>66318.591</v>
      </c>
      <c r="N241" s="78">
        <f t="shared" si="156"/>
        <v>11.09860581929432</v>
      </c>
      <c r="O241" s="84">
        <f t="shared" si="155"/>
        <v>-58958.152000000002</v>
      </c>
    </row>
    <row r="242" spans="1:15" x14ac:dyDescent="0.2">
      <c r="A242" s="101"/>
      <c r="B242" s="101"/>
      <c r="C242" s="101"/>
      <c r="D242" s="41" t="s">
        <v>48</v>
      </c>
      <c r="E242" s="36"/>
      <c r="F242" s="31"/>
      <c r="G242" s="31"/>
      <c r="H242" s="31"/>
      <c r="I242" s="37">
        <f t="shared" si="135"/>
        <v>0</v>
      </c>
      <c r="J242" s="37"/>
      <c r="K242" s="38">
        <f t="shared" si="131"/>
        <v>0</v>
      </c>
      <c r="L242" s="32"/>
      <c r="M242" s="36"/>
      <c r="N242" s="66" t="e">
        <f t="shared" si="156"/>
        <v>#DIV/0!</v>
      </c>
      <c r="O242" s="85">
        <f t="shared" si="155"/>
        <v>0</v>
      </c>
    </row>
    <row r="243" spans="1:15" x14ac:dyDescent="0.2">
      <c r="A243" s="101"/>
      <c r="B243" s="101" t="s">
        <v>275</v>
      </c>
      <c r="C243" s="101"/>
      <c r="D243" s="41" t="s">
        <v>273</v>
      </c>
      <c r="E243" s="36">
        <f>E245</f>
        <v>892.04399999999998</v>
      </c>
      <c r="F243" s="36">
        <f t="shared" ref="F243:G243" si="168">F245</f>
        <v>892.04399999999998</v>
      </c>
      <c r="G243" s="36">
        <f t="shared" si="168"/>
        <v>0</v>
      </c>
      <c r="H243" s="31">
        <f>H245</f>
        <v>0</v>
      </c>
      <c r="I243" s="37">
        <f t="shared" ref="I243:I245" si="169">IF(F243&gt;0,H243/F243*100,0)</f>
        <v>0</v>
      </c>
      <c r="J243" s="37"/>
      <c r="K243" s="38">
        <f t="shared" ref="K243:K245" si="170">IF(G243&gt;0,H243/G243*100,0)</f>
        <v>0</v>
      </c>
      <c r="L243" s="32"/>
      <c r="M243" s="36"/>
      <c r="N243" s="65" t="e">
        <f t="shared" si="156"/>
        <v>#DIV/0!</v>
      </c>
      <c r="O243" s="85">
        <f t="shared" ref="O243:O245" si="171">H243-M243</f>
        <v>0</v>
      </c>
    </row>
    <row r="244" spans="1:15" x14ac:dyDescent="0.2">
      <c r="A244" s="101"/>
      <c r="B244" s="101"/>
      <c r="C244" s="101"/>
      <c r="D244" s="40" t="s">
        <v>47</v>
      </c>
      <c r="E244" s="36"/>
      <c r="F244" s="31"/>
      <c r="G244" s="31"/>
      <c r="H244" s="31"/>
      <c r="I244" s="37">
        <f t="shared" si="169"/>
        <v>0</v>
      </c>
      <c r="J244" s="37"/>
      <c r="K244" s="38">
        <f t="shared" si="170"/>
        <v>0</v>
      </c>
      <c r="L244" s="32"/>
      <c r="M244" s="36"/>
      <c r="N244" s="65" t="e">
        <f t="shared" si="156"/>
        <v>#DIV/0!</v>
      </c>
      <c r="O244" s="85">
        <f t="shared" si="171"/>
        <v>0</v>
      </c>
    </row>
    <row r="245" spans="1:15" x14ac:dyDescent="0.2">
      <c r="A245" s="101"/>
      <c r="B245" s="101" t="s">
        <v>276</v>
      </c>
      <c r="C245" s="101"/>
      <c r="D245" s="41" t="s">
        <v>274</v>
      </c>
      <c r="E245" s="36">
        <v>892.04399999999998</v>
      </c>
      <c r="F245" s="36">
        <v>892.04399999999998</v>
      </c>
      <c r="G245" s="31"/>
      <c r="H245" s="31"/>
      <c r="I245" s="37">
        <f t="shared" si="169"/>
        <v>0</v>
      </c>
      <c r="J245" s="37"/>
      <c r="K245" s="38">
        <f t="shared" si="170"/>
        <v>0</v>
      </c>
      <c r="L245" s="32"/>
      <c r="M245" s="36"/>
      <c r="N245" s="65" t="e">
        <f t="shared" si="156"/>
        <v>#DIV/0!</v>
      </c>
      <c r="O245" s="85">
        <f t="shared" si="171"/>
        <v>0</v>
      </c>
    </row>
    <row r="246" spans="1:15" x14ac:dyDescent="0.2">
      <c r="A246" s="101" t="s">
        <v>79</v>
      </c>
      <c r="B246" s="101" t="s">
        <v>323</v>
      </c>
      <c r="C246" s="101" t="s">
        <v>185</v>
      </c>
      <c r="D246" s="41" t="s">
        <v>324</v>
      </c>
      <c r="E246" s="36">
        <v>170</v>
      </c>
      <c r="F246" s="36">
        <v>170</v>
      </c>
      <c r="G246" s="31"/>
      <c r="H246" s="31">
        <v>1.48</v>
      </c>
      <c r="I246" s="37">
        <f t="shared" si="135"/>
        <v>0.87058823529411766</v>
      </c>
      <c r="J246" s="37"/>
      <c r="K246" s="38">
        <f t="shared" si="131"/>
        <v>0</v>
      </c>
      <c r="L246" s="31"/>
      <c r="M246" s="31">
        <v>9.3109999999999999</v>
      </c>
      <c r="N246" s="38">
        <f t="shared" si="156"/>
        <v>15.895177746751155</v>
      </c>
      <c r="O246" s="85">
        <f t="shared" si="155"/>
        <v>-7.8309999999999995</v>
      </c>
    </row>
    <row r="247" spans="1:15" ht="25.5" x14ac:dyDescent="0.2">
      <c r="A247" s="101"/>
      <c r="B247" s="101" t="s">
        <v>325</v>
      </c>
      <c r="C247" s="101"/>
      <c r="D247" s="41" t="s">
        <v>326</v>
      </c>
      <c r="E247" s="36">
        <v>80</v>
      </c>
      <c r="F247" s="36">
        <v>80</v>
      </c>
      <c r="G247" s="31"/>
      <c r="H247" s="31"/>
      <c r="I247" s="37">
        <f t="shared" si="135"/>
        <v>0</v>
      </c>
      <c r="J247" s="37"/>
      <c r="K247" s="38"/>
      <c r="L247" s="31"/>
      <c r="M247" s="31">
        <v>2.59</v>
      </c>
      <c r="N247" s="38"/>
      <c r="O247" s="85">
        <f t="shared" si="155"/>
        <v>-2.59</v>
      </c>
    </row>
    <row r="248" spans="1:15" ht="14.25" customHeight="1" x14ac:dyDescent="0.2">
      <c r="A248" s="101" t="s">
        <v>112</v>
      </c>
      <c r="B248" s="101" t="s">
        <v>327</v>
      </c>
      <c r="C248" s="101" t="s">
        <v>189</v>
      </c>
      <c r="D248" s="41" t="s">
        <v>187</v>
      </c>
      <c r="E248" s="36">
        <v>161653.625</v>
      </c>
      <c r="F248" s="36">
        <v>162653.625</v>
      </c>
      <c r="G248" s="31"/>
      <c r="H248" s="31">
        <v>7358.9589999999998</v>
      </c>
      <c r="I248" s="37">
        <f t="shared" si="135"/>
        <v>4.5243129379993832</v>
      </c>
      <c r="J248" s="37"/>
      <c r="K248" s="38">
        <f t="shared" si="131"/>
        <v>0</v>
      </c>
      <c r="L248" s="32"/>
      <c r="M248" s="31">
        <v>66256.7</v>
      </c>
      <c r="N248" s="38">
        <f t="shared" si="156"/>
        <v>11.106739393902805</v>
      </c>
      <c r="O248" s="85">
        <f t="shared" si="155"/>
        <v>-58897.740999999995</v>
      </c>
    </row>
    <row r="249" spans="1:15" ht="15" hidden="1" customHeight="1" x14ac:dyDescent="0.2">
      <c r="A249" s="101" t="s">
        <v>66</v>
      </c>
      <c r="B249" s="101"/>
      <c r="C249" s="101"/>
      <c r="D249" s="51" t="s">
        <v>96</v>
      </c>
      <c r="E249" s="36"/>
      <c r="F249" s="36"/>
      <c r="G249" s="31"/>
      <c r="H249" s="31"/>
      <c r="I249" s="37">
        <f t="shared" si="135"/>
        <v>0</v>
      </c>
      <c r="J249" s="37"/>
      <c r="K249" s="38">
        <f t="shared" ref="K249:K287" si="172">IF(G249&gt;0,H249/G249*100,0)</f>
        <v>0</v>
      </c>
      <c r="L249" s="32"/>
      <c r="M249" s="36"/>
      <c r="N249" s="38" t="e">
        <f t="shared" si="156"/>
        <v>#DIV/0!</v>
      </c>
      <c r="O249" s="85">
        <f t="shared" si="155"/>
        <v>0</v>
      </c>
    </row>
    <row r="250" spans="1:15" ht="19.5" customHeight="1" x14ac:dyDescent="0.2">
      <c r="A250" s="101"/>
      <c r="B250" s="101" t="s">
        <v>280</v>
      </c>
      <c r="C250" s="101"/>
      <c r="D250" s="41" t="s">
        <v>279</v>
      </c>
      <c r="E250" s="36">
        <f>E252+E253</f>
        <v>6162</v>
      </c>
      <c r="F250" s="36">
        <f t="shared" ref="F250:H250" si="173">F252+F253</f>
        <v>6162</v>
      </c>
      <c r="G250" s="36">
        <f t="shared" si="173"/>
        <v>0</v>
      </c>
      <c r="H250" s="36">
        <f t="shared" si="173"/>
        <v>0</v>
      </c>
      <c r="I250" s="37">
        <f t="shared" si="135"/>
        <v>0</v>
      </c>
      <c r="J250" s="37"/>
      <c r="K250" s="38"/>
      <c r="L250" s="32"/>
      <c r="M250" s="36">
        <f t="shared" ref="M250" si="174">M252+M253</f>
        <v>49.99</v>
      </c>
      <c r="N250" s="65">
        <f t="shared" si="156"/>
        <v>0</v>
      </c>
      <c r="O250" s="85">
        <f t="shared" si="155"/>
        <v>-49.99</v>
      </c>
    </row>
    <row r="251" spans="1:15" ht="15" customHeight="1" x14ac:dyDescent="0.2">
      <c r="A251" s="101"/>
      <c r="B251" s="101"/>
      <c r="C251" s="101"/>
      <c r="D251" s="40" t="s">
        <v>47</v>
      </c>
      <c r="E251" s="36"/>
      <c r="F251" s="36"/>
      <c r="G251" s="31"/>
      <c r="H251" s="31"/>
      <c r="I251" s="37">
        <f t="shared" si="135"/>
        <v>0</v>
      </c>
      <c r="J251" s="37"/>
      <c r="K251" s="38"/>
      <c r="L251" s="32"/>
      <c r="M251" s="36"/>
      <c r="N251" s="65" t="e">
        <f t="shared" si="156"/>
        <v>#DIV/0!</v>
      </c>
      <c r="O251" s="85">
        <f t="shared" si="155"/>
        <v>0</v>
      </c>
    </row>
    <row r="252" spans="1:15" ht="48.75" customHeight="1" x14ac:dyDescent="0.2">
      <c r="A252" s="101"/>
      <c r="B252" s="22" t="s">
        <v>328</v>
      </c>
      <c r="C252" s="22"/>
      <c r="D252" s="40" t="s">
        <v>329</v>
      </c>
      <c r="E252" s="36">
        <v>6090</v>
      </c>
      <c r="F252" s="36">
        <v>6090</v>
      </c>
      <c r="G252" s="31"/>
      <c r="H252" s="31"/>
      <c r="I252" s="37">
        <f t="shared" si="135"/>
        <v>0</v>
      </c>
      <c r="J252" s="37"/>
      <c r="K252" s="38"/>
      <c r="L252" s="32"/>
      <c r="M252" s="36"/>
      <c r="N252" s="65" t="e">
        <f t="shared" si="156"/>
        <v>#DIV/0!</v>
      </c>
      <c r="O252" s="85">
        <f t="shared" si="155"/>
        <v>0</v>
      </c>
    </row>
    <row r="253" spans="1:15" ht="15.75" customHeight="1" x14ac:dyDescent="0.2">
      <c r="A253" s="101"/>
      <c r="B253" s="22" t="s">
        <v>283</v>
      </c>
      <c r="C253" s="22"/>
      <c r="D253" s="40" t="s">
        <v>190</v>
      </c>
      <c r="E253" s="36">
        <v>72</v>
      </c>
      <c r="F253" s="36">
        <v>72</v>
      </c>
      <c r="G253" s="31"/>
      <c r="H253" s="31"/>
      <c r="I253" s="37">
        <f t="shared" si="135"/>
        <v>0</v>
      </c>
      <c r="J253" s="37"/>
      <c r="K253" s="38"/>
      <c r="L253" s="32"/>
      <c r="M253" s="31">
        <v>49.99</v>
      </c>
      <c r="N253" s="96">
        <f t="shared" si="156"/>
        <v>0</v>
      </c>
      <c r="O253" s="85">
        <f t="shared" si="155"/>
        <v>-49.99</v>
      </c>
    </row>
    <row r="254" spans="1:15" ht="18.75" customHeight="1" x14ac:dyDescent="0.2">
      <c r="A254" s="12" t="s">
        <v>42</v>
      </c>
      <c r="B254" s="12" t="s">
        <v>286</v>
      </c>
      <c r="C254" s="12"/>
      <c r="D254" s="33" t="s">
        <v>287</v>
      </c>
      <c r="E254" s="30">
        <f>E256</f>
        <v>108.376</v>
      </c>
      <c r="F254" s="30">
        <f t="shared" ref="F254:H254" si="175">F256</f>
        <v>108.376</v>
      </c>
      <c r="G254" s="30">
        <f t="shared" si="175"/>
        <v>0</v>
      </c>
      <c r="H254" s="30">
        <f t="shared" si="175"/>
        <v>0</v>
      </c>
      <c r="I254" s="34">
        <f t="shared" si="135"/>
        <v>0</v>
      </c>
      <c r="J254" s="34"/>
      <c r="K254" s="35">
        <f t="shared" si="172"/>
        <v>0</v>
      </c>
      <c r="L254" s="32"/>
      <c r="M254" s="30">
        <f>M256</f>
        <v>205.74600000000001</v>
      </c>
      <c r="N254" s="87">
        <f t="shared" si="156"/>
        <v>0</v>
      </c>
      <c r="O254" s="84">
        <f t="shared" si="155"/>
        <v>-205.74600000000001</v>
      </c>
    </row>
    <row r="255" spans="1:15" ht="15" customHeight="1" x14ac:dyDescent="0.2">
      <c r="A255" s="101"/>
      <c r="B255" s="101"/>
      <c r="C255" s="101"/>
      <c r="D255" s="7" t="s">
        <v>48</v>
      </c>
      <c r="E255" s="36"/>
      <c r="F255" s="36"/>
      <c r="G255" s="31"/>
      <c r="H255" s="31"/>
      <c r="I255" s="34">
        <f t="shared" si="135"/>
        <v>0</v>
      </c>
      <c r="J255" s="37"/>
      <c r="K255" s="35">
        <f t="shared" si="172"/>
        <v>0</v>
      </c>
      <c r="L255" s="32"/>
      <c r="M255" s="36"/>
      <c r="N255" s="65" t="e">
        <f t="shared" si="156"/>
        <v>#DIV/0!</v>
      </c>
      <c r="O255" s="85">
        <f t="shared" si="155"/>
        <v>0</v>
      </c>
    </row>
    <row r="256" spans="1:15" ht="20.45" customHeight="1" x14ac:dyDescent="0.2">
      <c r="A256" s="101" t="s">
        <v>197</v>
      </c>
      <c r="B256" s="101" t="s">
        <v>288</v>
      </c>
      <c r="C256" s="101"/>
      <c r="D256" s="7" t="s">
        <v>289</v>
      </c>
      <c r="E256" s="36">
        <v>108.376</v>
      </c>
      <c r="F256" s="36">
        <v>108.376</v>
      </c>
      <c r="G256" s="31"/>
      <c r="H256" s="31"/>
      <c r="I256" s="37">
        <f t="shared" si="135"/>
        <v>0</v>
      </c>
      <c r="J256" s="37"/>
      <c r="K256" s="38">
        <f t="shared" si="172"/>
        <v>0</v>
      </c>
      <c r="L256" s="31"/>
      <c r="M256" s="31">
        <v>205.74600000000001</v>
      </c>
      <c r="N256" s="87">
        <f t="shared" si="156"/>
        <v>0</v>
      </c>
      <c r="O256" s="85">
        <f t="shared" si="155"/>
        <v>-205.74600000000001</v>
      </c>
    </row>
    <row r="257" spans="1:15" ht="20.45" hidden="1" customHeight="1" x14ac:dyDescent="0.2">
      <c r="A257" s="101"/>
      <c r="B257" s="101" t="s">
        <v>406</v>
      </c>
      <c r="C257" s="101"/>
      <c r="D257" s="7" t="s">
        <v>407</v>
      </c>
      <c r="E257" s="36"/>
      <c r="F257" s="36"/>
      <c r="G257" s="31"/>
      <c r="H257" s="31"/>
      <c r="I257" s="37">
        <f t="shared" si="135"/>
        <v>0</v>
      </c>
      <c r="J257" s="37"/>
      <c r="K257" s="38"/>
      <c r="L257" s="31"/>
      <c r="M257" s="31"/>
      <c r="N257" s="87"/>
      <c r="O257" s="85">
        <f t="shared" si="155"/>
        <v>0</v>
      </c>
    </row>
    <row r="258" spans="1:15" ht="14.25" x14ac:dyDescent="0.2">
      <c r="A258" s="12"/>
      <c r="B258" s="12" t="s">
        <v>330</v>
      </c>
      <c r="C258" s="12"/>
      <c r="D258" s="33" t="s">
        <v>331</v>
      </c>
      <c r="E258" s="30">
        <f>E260+E265</f>
        <v>2333.6999999999998</v>
      </c>
      <c r="F258" s="30">
        <f t="shared" ref="F258:H258" si="176">F260+F265</f>
        <v>2333.6999999999998</v>
      </c>
      <c r="G258" s="30">
        <f t="shared" si="176"/>
        <v>0</v>
      </c>
      <c r="H258" s="30">
        <f t="shared" si="176"/>
        <v>733.447</v>
      </c>
      <c r="I258" s="37">
        <f t="shared" si="135"/>
        <v>31.428504092214084</v>
      </c>
      <c r="J258" s="37"/>
      <c r="K258" s="38">
        <f t="shared" si="172"/>
        <v>0</v>
      </c>
      <c r="L258" s="31"/>
      <c r="M258" s="30">
        <f t="shared" ref="M258" si="177">M260+M265</f>
        <v>30</v>
      </c>
      <c r="N258" s="97">
        <f t="shared" si="156"/>
        <v>2444.8233333333333</v>
      </c>
      <c r="O258" s="84">
        <f t="shared" si="155"/>
        <v>703.447</v>
      </c>
    </row>
    <row r="259" spans="1:15" x14ac:dyDescent="0.2">
      <c r="A259" s="101"/>
      <c r="B259" s="101"/>
      <c r="C259" s="101"/>
      <c r="D259" s="7" t="s">
        <v>48</v>
      </c>
      <c r="E259" s="36"/>
      <c r="F259" s="36"/>
      <c r="G259" s="31"/>
      <c r="H259" s="31"/>
      <c r="I259" s="37">
        <f t="shared" si="135"/>
        <v>0</v>
      </c>
      <c r="J259" s="37"/>
      <c r="K259" s="38">
        <f t="shared" si="172"/>
        <v>0</v>
      </c>
      <c r="L259" s="31"/>
      <c r="M259" s="36"/>
      <c r="N259" s="65" t="e">
        <f t="shared" si="156"/>
        <v>#DIV/0!</v>
      </c>
      <c r="O259" s="85">
        <f t="shared" si="155"/>
        <v>0</v>
      </c>
    </row>
    <row r="260" spans="1:15" x14ac:dyDescent="0.2">
      <c r="A260" s="101" t="s">
        <v>94</v>
      </c>
      <c r="B260" s="101" t="s">
        <v>332</v>
      </c>
      <c r="C260" s="101" t="s">
        <v>193</v>
      </c>
      <c r="D260" s="7" t="s">
        <v>333</v>
      </c>
      <c r="E260" s="36">
        <f>E262+E263+E264</f>
        <v>1002.096</v>
      </c>
      <c r="F260" s="36">
        <f>F262+F263+F264</f>
        <v>1002.096</v>
      </c>
      <c r="G260" s="36">
        <f t="shared" ref="G260:H260" si="178">G262+G263+G264</f>
        <v>0</v>
      </c>
      <c r="H260" s="89">
        <f t="shared" si="178"/>
        <v>733.447</v>
      </c>
      <c r="I260" s="37">
        <f t="shared" si="135"/>
        <v>73.19129105395092</v>
      </c>
      <c r="J260" s="37"/>
      <c r="K260" s="38">
        <f t="shared" si="172"/>
        <v>0</v>
      </c>
      <c r="L260" s="31"/>
      <c r="M260" s="36">
        <f t="shared" ref="M260" si="179">M262+M263+M264</f>
        <v>0</v>
      </c>
      <c r="N260" s="69" t="e">
        <f t="shared" si="156"/>
        <v>#DIV/0!</v>
      </c>
      <c r="O260" s="85">
        <f t="shared" si="155"/>
        <v>733.447</v>
      </c>
    </row>
    <row r="261" spans="1:15" x14ac:dyDescent="0.2">
      <c r="A261" s="101" t="s">
        <v>206</v>
      </c>
      <c r="B261" s="101"/>
      <c r="C261" s="101"/>
      <c r="D261" s="40" t="s">
        <v>47</v>
      </c>
      <c r="E261" s="36"/>
      <c r="F261" s="36"/>
      <c r="G261" s="31"/>
      <c r="H261" s="31"/>
      <c r="I261" s="37">
        <f t="shared" si="135"/>
        <v>0</v>
      </c>
      <c r="J261" s="37"/>
      <c r="K261" s="38"/>
      <c r="L261" s="31"/>
      <c r="M261" s="36"/>
      <c r="N261" s="65" t="e">
        <f t="shared" si="156"/>
        <v>#DIV/0!</v>
      </c>
      <c r="O261" s="85">
        <f t="shared" si="155"/>
        <v>0</v>
      </c>
    </row>
    <row r="262" spans="1:15" hidden="1" x14ac:dyDescent="0.2">
      <c r="A262" s="101" t="s">
        <v>202</v>
      </c>
      <c r="B262" s="22" t="s">
        <v>334</v>
      </c>
      <c r="C262" s="22"/>
      <c r="D262" s="39" t="s">
        <v>91</v>
      </c>
      <c r="E262" s="36"/>
      <c r="F262" s="36"/>
      <c r="G262" s="31"/>
      <c r="H262" s="31"/>
      <c r="I262" s="37">
        <f t="shared" si="135"/>
        <v>0</v>
      </c>
      <c r="J262" s="37"/>
      <c r="K262" s="38"/>
      <c r="L262" s="31"/>
      <c r="M262" s="36"/>
      <c r="N262" s="65" t="e">
        <f t="shared" si="156"/>
        <v>#DIV/0!</v>
      </c>
      <c r="O262" s="85">
        <f t="shared" si="155"/>
        <v>0</v>
      </c>
    </row>
    <row r="263" spans="1:15" hidden="1" x14ac:dyDescent="0.2">
      <c r="A263" s="101" t="s">
        <v>92</v>
      </c>
      <c r="B263" s="22" t="s">
        <v>335</v>
      </c>
      <c r="C263" s="22" t="s">
        <v>194</v>
      </c>
      <c r="D263" s="39" t="s">
        <v>200</v>
      </c>
      <c r="E263" s="31"/>
      <c r="F263" s="31"/>
      <c r="G263" s="31"/>
      <c r="H263" s="31"/>
      <c r="I263" s="37">
        <f t="shared" ref="I263:I264" si="180">IF(F263&gt;0,H263/F263*100,0)</f>
        <v>0</v>
      </c>
      <c r="J263" s="37"/>
      <c r="K263" s="38"/>
      <c r="L263" s="31"/>
      <c r="M263" s="36"/>
      <c r="N263" s="65" t="e">
        <f t="shared" si="156"/>
        <v>#DIV/0!</v>
      </c>
      <c r="O263" s="85">
        <f t="shared" si="155"/>
        <v>0</v>
      </c>
    </row>
    <row r="264" spans="1:15" ht="12.75" customHeight="1" x14ac:dyDescent="0.2">
      <c r="A264" s="101"/>
      <c r="B264" s="22" t="s">
        <v>361</v>
      </c>
      <c r="C264" s="22"/>
      <c r="D264" s="39" t="s">
        <v>201</v>
      </c>
      <c r="E264" s="31">
        <v>1002.096</v>
      </c>
      <c r="F264" s="31">
        <v>1002.096</v>
      </c>
      <c r="G264" s="31"/>
      <c r="H264" s="31">
        <v>733.447</v>
      </c>
      <c r="I264" s="37">
        <f t="shared" si="180"/>
        <v>73.19129105395092</v>
      </c>
      <c r="J264" s="37"/>
      <c r="K264" s="38"/>
      <c r="L264" s="31"/>
      <c r="M264" s="89"/>
      <c r="N264" s="65" t="e">
        <f t="shared" si="156"/>
        <v>#DIV/0!</v>
      </c>
      <c r="O264" s="85">
        <f t="shared" si="155"/>
        <v>733.447</v>
      </c>
    </row>
    <row r="265" spans="1:15" x14ac:dyDescent="0.2">
      <c r="A265" s="101" t="s">
        <v>46</v>
      </c>
      <c r="B265" s="101" t="s">
        <v>336</v>
      </c>
      <c r="C265" s="101" t="s">
        <v>195</v>
      </c>
      <c r="D265" s="7" t="s">
        <v>337</v>
      </c>
      <c r="E265" s="36">
        <v>1331.604</v>
      </c>
      <c r="F265" s="36">
        <v>1331.604</v>
      </c>
      <c r="G265" s="31"/>
      <c r="H265" s="31"/>
      <c r="I265" s="37">
        <f t="shared" si="135"/>
        <v>0</v>
      </c>
      <c r="J265" s="37"/>
      <c r="K265" s="38">
        <f t="shared" si="172"/>
        <v>0</v>
      </c>
      <c r="L265" s="31"/>
      <c r="M265" s="89">
        <v>30</v>
      </c>
      <c r="N265" s="94">
        <f t="shared" si="156"/>
        <v>0</v>
      </c>
      <c r="O265" s="85">
        <f t="shared" si="155"/>
        <v>-30</v>
      </c>
    </row>
    <row r="266" spans="1:15" ht="12.75" hidden="1" customHeight="1" x14ac:dyDescent="0.2">
      <c r="A266" s="101"/>
      <c r="B266" s="101"/>
      <c r="C266" s="101"/>
      <c r="D266" s="7"/>
      <c r="E266" s="36"/>
      <c r="F266" s="31"/>
      <c r="G266" s="31"/>
      <c r="H266" s="31"/>
      <c r="I266" s="37">
        <f t="shared" si="135"/>
        <v>0</v>
      </c>
      <c r="J266" s="37"/>
      <c r="K266" s="38">
        <f t="shared" si="172"/>
        <v>0</v>
      </c>
      <c r="L266" s="32"/>
      <c r="M266" s="36"/>
      <c r="N266" s="94" t="e">
        <f t="shared" si="156"/>
        <v>#DIV/0!</v>
      </c>
      <c r="O266" s="85">
        <f t="shared" si="155"/>
        <v>0</v>
      </c>
    </row>
    <row r="267" spans="1:15" hidden="1" x14ac:dyDescent="0.2">
      <c r="A267" s="101"/>
      <c r="B267" s="101"/>
      <c r="C267" s="101"/>
      <c r="D267" s="7"/>
      <c r="E267" s="36"/>
      <c r="F267" s="31"/>
      <c r="G267" s="31"/>
      <c r="H267" s="31"/>
      <c r="I267" s="37">
        <f t="shared" si="135"/>
        <v>0</v>
      </c>
      <c r="J267" s="37"/>
      <c r="K267" s="38">
        <f t="shared" si="172"/>
        <v>0</v>
      </c>
      <c r="L267" s="32"/>
      <c r="M267" s="36"/>
      <c r="N267" s="94" t="e">
        <f t="shared" si="156"/>
        <v>#DIV/0!</v>
      </c>
      <c r="O267" s="85">
        <f t="shared" si="155"/>
        <v>0</v>
      </c>
    </row>
    <row r="268" spans="1:15" hidden="1" x14ac:dyDescent="0.2">
      <c r="A268" s="101"/>
      <c r="B268" s="101"/>
      <c r="C268" s="101"/>
      <c r="D268" s="7"/>
      <c r="E268" s="36"/>
      <c r="F268" s="31"/>
      <c r="G268" s="31"/>
      <c r="H268" s="31"/>
      <c r="I268" s="37">
        <f t="shared" si="135"/>
        <v>0</v>
      </c>
      <c r="J268" s="37"/>
      <c r="K268" s="38">
        <f t="shared" si="172"/>
        <v>0</v>
      </c>
      <c r="L268" s="32"/>
      <c r="M268" s="36"/>
      <c r="N268" s="94" t="e">
        <f t="shared" ref="N268:N288" si="181">H268/M268*100</f>
        <v>#DIV/0!</v>
      </c>
      <c r="O268" s="85">
        <f t="shared" si="155"/>
        <v>0</v>
      </c>
    </row>
    <row r="269" spans="1:15" ht="14.25" x14ac:dyDescent="0.2">
      <c r="A269" s="101"/>
      <c r="B269" s="12" t="s">
        <v>290</v>
      </c>
      <c r="C269" s="12"/>
      <c r="D269" s="33" t="s">
        <v>51</v>
      </c>
      <c r="E269" s="30">
        <f>E271</f>
        <v>12553.597</v>
      </c>
      <c r="F269" s="30">
        <f t="shared" ref="F269:H269" si="182">F271</f>
        <v>12553.597</v>
      </c>
      <c r="G269" s="30">
        <f t="shared" si="182"/>
        <v>0</v>
      </c>
      <c r="H269" s="30">
        <f t="shared" si="182"/>
        <v>0</v>
      </c>
      <c r="I269" s="34">
        <f t="shared" si="135"/>
        <v>0</v>
      </c>
      <c r="J269" s="37"/>
      <c r="K269" s="35"/>
      <c r="L269" s="32"/>
      <c r="M269" s="30">
        <f t="shared" ref="M269" si="183">M271</f>
        <v>0</v>
      </c>
      <c r="N269" s="95" t="e">
        <f t="shared" si="181"/>
        <v>#DIV/0!</v>
      </c>
      <c r="O269" s="84">
        <f t="shared" si="155"/>
        <v>0</v>
      </c>
    </row>
    <row r="270" spans="1:15" x14ac:dyDescent="0.2">
      <c r="A270" s="101"/>
      <c r="B270" s="101"/>
      <c r="C270" s="101"/>
      <c r="D270" s="7" t="s">
        <v>48</v>
      </c>
      <c r="E270" s="36"/>
      <c r="F270" s="31"/>
      <c r="G270" s="31"/>
      <c r="H270" s="31"/>
      <c r="I270" s="37">
        <f t="shared" si="135"/>
        <v>0</v>
      </c>
      <c r="J270" s="37"/>
      <c r="K270" s="38"/>
      <c r="L270" s="32"/>
      <c r="M270" s="36"/>
      <c r="N270" s="94" t="e">
        <f t="shared" si="181"/>
        <v>#DIV/0!</v>
      </c>
      <c r="O270" s="85">
        <f t="shared" si="155"/>
        <v>0</v>
      </c>
    </row>
    <row r="271" spans="1:15" ht="14.25" customHeight="1" x14ac:dyDescent="0.2">
      <c r="A271" s="101"/>
      <c r="B271" s="101" t="s">
        <v>291</v>
      </c>
      <c r="C271" s="101"/>
      <c r="D271" s="7" t="s">
        <v>292</v>
      </c>
      <c r="E271" s="36">
        <v>12553.597</v>
      </c>
      <c r="F271" s="36">
        <v>12553.597</v>
      </c>
      <c r="G271" s="31"/>
      <c r="H271" s="31"/>
      <c r="I271" s="37">
        <f t="shared" si="135"/>
        <v>0</v>
      </c>
      <c r="J271" s="37"/>
      <c r="K271" s="38"/>
      <c r="L271" s="32"/>
      <c r="M271" s="31"/>
      <c r="N271" s="65" t="e">
        <f t="shared" si="181"/>
        <v>#DIV/0!</v>
      </c>
      <c r="O271" s="85">
        <f t="shared" si="155"/>
        <v>0</v>
      </c>
    </row>
    <row r="272" spans="1:15" s="8" customFormat="1" ht="24.95" customHeight="1" x14ac:dyDescent="0.2">
      <c r="A272" s="12"/>
      <c r="B272" s="12" t="s">
        <v>295</v>
      </c>
      <c r="C272" s="12"/>
      <c r="D272" s="62" t="s">
        <v>296</v>
      </c>
      <c r="E272" s="30">
        <f>E274</f>
        <v>0</v>
      </c>
      <c r="F272" s="30">
        <f t="shared" ref="F272:H272" si="184">F274</f>
        <v>5000</v>
      </c>
      <c r="G272" s="30">
        <f t="shared" si="184"/>
        <v>0</v>
      </c>
      <c r="H272" s="30">
        <f t="shared" si="184"/>
        <v>0</v>
      </c>
      <c r="I272" s="34">
        <f t="shared" si="135"/>
        <v>0</v>
      </c>
      <c r="J272" s="34"/>
      <c r="K272" s="35"/>
      <c r="L272" s="32"/>
      <c r="M272" s="30">
        <f t="shared" ref="M272" si="185">M274</f>
        <v>1900</v>
      </c>
      <c r="N272" s="66">
        <f t="shared" si="181"/>
        <v>0</v>
      </c>
      <c r="O272" s="84">
        <f t="shared" si="155"/>
        <v>-1900</v>
      </c>
    </row>
    <row r="273" spans="1:15" ht="12.95" customHeight="1" x14ac:dyDescent="0.2">
      <c r="A273" s="101"/>
      <c r="B273" s="101"/>
      <c r="C273" s="101"/>
      <c r="D273" s="7" t="s">
        <v>48</v>
      </c>
      <c r="E273" s="36"/>
      <c r="F273" s="31"/>
      <c r="G273" s="31"/>
      <c r="H273" s="31"/>
      <c r="I273" s="37">
        <f t="shared" si="135"/>
        <v>0</v>
      </c>
      <c r="J273" s="37"/>
      <c r="K273" s="38"/>
      <c r="L273" s="32"/>
      <c r="M273" s="36"/>
      <c r="N273" s="65" t="e">
        <f t="shared" si="181"/>
        <v>#DIV/0!</v>
      </c>
      <c r="O273" s="85">
        <f t="shared" ref="O273:O288" si="186">H273-M273</f>
        <v>0</v>
      </c>
    </row>
    <row r="274" spans="1:15" ht="13.5" customHeight="1" x14ac:dyDescent="0.2">
      <c r="A274" s="101"/>
      <c r="B274" s="101" t="s">
        <v>297</v>
      </c>
      <c r="C274" s="101"/>
      <c r="D274" s="7" t="s">
        <v>338</v>
      </c>
      <c r="E274" s="36"/>
      <c r="F274" s="36">
        <v>5000</v>
      </c>
      <c r="G274" s="31"/>
      <c r="H274" s="31"/>
      <c r="I274" s="37">
        <f t="shared" si="135"/>
        <v>0</v>
      </c>
      <c r="J274" s="37"/>
      <c r="K274" s="38"/>
      <c r="L274" s="32"/>
      <c r="M274" s="36">
        <v>1900</v>
      </c>
      <c r="N274" s="65">
        <f t="shared" si="181"/>
        <v>0</v>
      </c>
      <c r="O274" s="85">
        <f t="shared" si="186"/>
        <v>-1900</v>
      </c>
    </row>
    <row r="275" spans="1:15" ht="24.95" customHeight="1" x14ac:dyDescent="0.2">
      <c r="A275" s="101"/>
      <c r="B275" s="12" t="s">
        <v>346</v>
      </c>
      <c r="C275" s="12"/>
      <c r="D275" s="62" t="s">
        <v>347</v>
      </c>
      <c r="E275" s="36"/>
      <c r="F275" s="30">
        <v>6500</v>
      </c>
      <c r="G275" s="31"/>
      <c r="H275" s="32"/>
      <c r="I275" s="34">
        <f t="shared" si="135"/>
        <v>0</v>
      </c>
      <c r="J275" s="37"/>
      <c r="K275" s="38"/>
      <c r="L275" s="32"/>
      <c r="M275" s="32">
        <v>4170.05</v>
      </c>
      <c r="N275" s="66">
        <f t="shared" si="181"/>
        <v>0</v>
      </c>
      <c r="O275" s="84">
        <f t="shared" si="186"/>
        <v>-4170.05</v>
      </c>
    </row>
    <row r="276" spans="1:15" ht="4.5" customHeight="1" x14ac:dyDescent="0.2">
      <c r="A276" s="101"/>
      <c r="B276" s="101"/>
      <c r="C276" s="101"/>
      <c r="D276" s="7"/>
      <c r="E276" s="36"/>
      <c r="F276" s="36"/>
      <c r="G276" s="31"/>
      <c r="H276" s="31"/>
      <c r="I276" s="37">
        <f t="shared" si="135"/>
        <v>0</v>
      </c>
      <c r="J276" s="37"/>
      <c r="K276" s="38">
        <f t="shared" si="172"/>
        <v>0</v>
      </c>
      <c r="L276" s="32"/>
      <c r="M276" s="36"/>
      <c r="N276" s="38"/>
      <c r="O276" s="84">
        <f t="shared" si="186"/>
        <v>0</v>
      </c>
    </row>
    <row r="277" spans="1:15" ht="51" hidden="1" customHeight="1" x14ac:dyDescent="0.2">
      <c r="A277" s="101" t="s">
        <v>103</v>
      </c>
      <c r="B277" s="101"/>
      <c r="C277" s="101"/>
      <c r="D277" s="7" t="s">
        <v>111</v>
      </c>
      <c r="E277" s="36"/>
      <c r="F277" s="43"/>
      <c r="G277" s="31"/>
      <c r="H277" s="31"/>
      <c r="I277" s="37"/>
      <c r="J277" s="37"/>
      <c r="K277" s="38">
        <f t="shared" si="172"/>
        <v>0</v>
      </c>
      <c r="L277" s="32"/>
      <c r="M277" s="36"/>
      <c r="N277" s="38" t="e">
        <f t="shared" si="181"/>
        <v>#DIV/0!</v>
      </c>
      <c r="O277" s="84">
        <f t="shared" si="186"/>
        <v>0</v>
      </c>
    </row>
    <row r="278" spans="1:15" ht="15.75" x14ac:dyDescent="0.2">
      <c r="A278" s="101"/>
      <c r="B278" s="101"/>
      <c r="C278" s="101"/>
      <c r="D278" s="54" t="s">
        <v>85</v>
      </c>
      <c r="E278" s="45">
        <f>E157+E158+E159+E160+E161+E192+E193+E194+E206+E207+E225+E238+E241+E254+E258+E269+E272+E275</f>
        <v>1491699.34671</v>
      </c>
      <c r="F278" s="90">
        <f>F157+F158+F159+F160+F161+F192+F193+F194+F206+F207+F225+F238+F241+F254+F258+F269+F272+F275</f>
        <v>1490217.4162000001</v>
      </c>
      <c r="G278" s="30">
        <f>G157+G158+G159+G160+G161+G192+G193+G194+G206+G207+G225+G238+G241+G254+G258+G269+G272+G275</f>
        <v>0</v>
      </c>
      <c r="H278" s="30">
        <f>H157+H158+H159+H160+H161+H192+H193+H194+H206+H207+H225+H238+H241+H254+H258+H269+H272+H275</f>
        <v>51956.659999999996</v>
      </c>
      <c r="I278" s="34">
        <f t="shared" ref="I278:I280" si="187">IF(F278&gt;0,H278/F278*100,0)</f>
        <v>3.4865154195075494</v>
      </c>
      <c r="J278" s="34"/>
      <c r="K278" s="35">
        <f t="shared" si="172"/>
        <v>0</v>
      </c>
      <c r="L278" s="32"/>
      <c r="M278" s="30">
        <f>M157+M158+M159+M160+M161+M192+M193+M194+M206+M207+M225+M238+M241+M254+M258+M269+M272+M275</f>
        <v>196742.75100000002</v>
      </c>
      <c r="N278" s="35">
        <f t="shared" si="181"/>
        <v>26.408424064376323</v>
      </c>
      <c r="O278" s="84">
        <f t="shared" si="186"/>
        <v>-144786.09100000001</v>
      </c>
    </row>
    <row r="279" spans="1:15" ht="30" customHeight="1" x14ac:dyDescent="0.2">
      <c r="A279" s="101"/>
      <c r="B279" s="101"/>
      <c r="C279" s="101"/>
      <c r="D279" s="54" t="s">
        <v>117</v>
      </c>
      <c r="E279" s="45">
        <f>E278-E157</f>
        <v>1397262.3347099999</v>
      </c>
      <c r="F279" s="90">
        <f>F278-F157</f>
        <v>1395780.4042</v>
      </c>
      <c r="G279" s="30">
        <f>G278-G157</f>
        <v>0</v>
      </c>
      <c r="H279" s="30">
        <f>H278-H157</f>
        <v>23091.574999999997</v>
      </c>
      <c r="I279" s="34">
        <f t="shared" si="187"/>
        <v>1.6543845242787365</v>
      </c>
      <c r="J279" s="34"/>
      <c r="K279" s="35"/>
      <c r="L279" s="32"/>
      <c r="M279" s="30">
        <f>M278-M157</f>
        <v>172067.06600000002</v>
      </c>
      <c r="N279" s="35">
        <f t="shared" si="181"/>
        <v>13.420101555052955</v>
      </c>
      <c r="O279" s="84">
        <f t="shared" si="186"/>
        <v>-148975.49100000004</v>
      </c>
    </row>
    <row r="280" spans="1:15" ht="3.75" customHeight="1" x14ac:dyDescent="0.2">
      <c r="A280" s="101"/>
      <c r="B280" s="101"/>
      <c r="C280" s="101"/>
      <c r="D280" s="55"/>
      <c r="E280" s="36"/>
      <c r="F280" s="36"/>
      <c r="G280" s="30"/>
      <c r="H280" s="30"/>
      <c r="I280" s="37">
        <f t="shared" si="187"/>
        <v>0</v>
      </c>
      <c r="J280" s="34"/>
      <c r="K280" s="35">
        <f t="shared" si="172"/>
        <v>0</v>
      </c>
      <c r="L280" s="32"/>
      <c r="M280" s="36"/>
      <c r="N280" s="38"/>
      <c r="O280" s="84">
        <f t="shared" si="186"/>
        <v>0</v>
      </c>
    </row>
    <row r="281" spans="1:15" ht="19.5" customHeight="1" x14ac:dyDescent="0.2">
      <c r="A281" s="101"/>
      <c r="B281" s="101"/>
      <c r="C281" s="101"/>
      <c r="D281" s="54" t="s">
        <v>11</v>
      </c>
      <c r="E281" s="30">
        <f>E283+E284+E282+E285</f>
        <v>24784.018</v>
      </c>
      <c r="F281" s="30">
        <f>F283+F284+F282+F285</f>
        <v>24784.018</v>
      </c>
      <c r="G281" s="30">
        <f>G283+G284+G282+G285</f>
        <v>0</v>
      </c>
      <c r="H281" s="30">
        <f>H283+H284+H282+H285</f>
        <v>-18.108000000000001</v>
      </c>
      <c r="I281" s="34"/>
      <c r="J281" s="34"/>
      <c r="K281" s="35">
        <f t="shared" si="172"/>
        <v>0</v>
      </c>
      <c r="L281" s="32"/>
      <c r="M281" s="30">
        <f>M283+M284+M282+M285</f>
        <v>-51.234999999999999</v>
      </c>
      <c r="N281" s="92">
        <f t="shared" si="181"/>
        <v>35.343027227481215</v>
      </c>
      <c r="O281" s="84">
        <f t="shared" si="186"/>
        <v>33.126999999999995</v>
      </c>
    </row>
    <row r="282" spans="1:15" ht="15" hidden="1" x14ac:dyDescent="0.2">
      <c r="A282" s="101" t="s">
        <v>112</v>
      </c>
      <c r="B282" s="101"/>
      <c r="C282" s="101"/>
      <c r="D282" s="51" t="s">
        <v>113</v>
      </c>
      <c r="E282" s="36"/>
      <c r="F282" s="36"/>
      <c r="G282" s="30"/>
      <c r="H282" s="30"/>
      <c r="I282" s="34"/>
      <c r="J282" s="34"/>
      <c r="K282" s="35">
        <f t="shared" si="172"/>
        <v>0</v>
      </c>
      <c r="L282" s="32"/>
      <c r="M282" s="36"/>
      <c r="N282" s="38" t="e">
        <f t="shared" si="181"/>
        <v>#DIV/0!</v>
      </c>
      <c r="O282" s="85">
        <f t="shared" si="186"/>
        <v>0</v>
      </c>
    </row>
    <row r="283" spans="1:15" ht="27" customHeight="1" x14ac:dyDescent="0.2">
      <c r="A283" s="101" t="s">
        <v>97</v>
      </c>
      <c r="B283" s="101" t="s">
        <v>340</v>
      </c>
      <c r="C283" s="101"/>
      <c r="D283" s="51" t="s">
        <v>390</v>
      </c>
      <c r="E283" s="36">
        <v>24.26</v>
      </c>
      <c r="F283" s="36">
        <v>24.26</v>
      </c>
      <c r="G283" s="36"/>
      <c r="H283" s="36"/>
      <c r="I283" s="37">
        <f>H283/F283*100</f>
        <v>0</v>
      </c>
      <c r="J283" s="34"/>
      <c r="K283" s="35">
        <f t="shared" si="172"/>
        <v>0</v>
      </c>
      <c r="L283" s="32">
        <f t="shared" ref="L283:L286" si="188">H283-G283</f>
        <v>0</v>
      </c>
      <c r="M283" s="36"/>
      <c r="N283" s="65" t="e">
        <f t="shared" si="181"/>
        <v>#DIV/0!</v>
      </c>
      <c r="O283" s="85">
        <f t="shared" si="186"/>
        <v>0</v>
      </c>
    </row>
    <row r="284" spans="1:15" ht="27.75" customHeight="1" x14ac:dyDescent="0.2">
      <c r="A284" s="101" t="s">
        <v>9</v>
      </c>
      <c r="B284" s="101" t="s">
        <v>343</v>
      </c>
      <c r="C284" s="101"/>
      <c r="D284" s="51" t="s">
        <v>391</v>
      </c>
      <c r="E284" s="36">
        <v>-24.26</v>
      </c>
      <c r="F284" s="36">
        <v>-24.26</v>
      </c>
      <c r="G284" s="36"/>
      <c r="H284" s="36">
        <v>-18.108000000000001</v>
      </c>
      <c r="I284" s="37">
        <f>H284/F284*100</f>
        <v>74.641384995877985</v>
      </c>
      <c r="J284" s="34"/>
      <c r="K284" s="35">
        <f t="shared" si="172"/>
        <v>0</v>
      </c>
      <c r="L284" s="32"/>
      <c r="M284" s="36">
        <v>-51.234999999999999</v>
      </c>
      <c r="N284" s="93">
        <f t="shared" si="181"/>
        <v>35.343027227481215</v>
      </c>
      <c r="O284" s="85">
        <f t="shared" si="186"/>
        <v>33.126999999999995</v>
      </c>
    </row>
    <row r="285" spans="1:15" ht="28.5" customHeight="1" x14ac:dyDescent="0.2">
      <c r="A285" s="101"/>
      <c r="B285" s="101" t="s">
        <v>339</v>
      </c>
      <c r="C285" s="101"/>
      <c r="D285" s="51" t="s">
        <v>392</v>
      </c>
      <c r="E285" s="36">
        <v>24784.018</v>
      </c>
      <c r="F285" s="36">
        <v>24784.018</v>
      </c>
      <c r="G285" s="30"/>
      <c r="H285" s="30"/>
      <c r="I285" s="34">
        <f t="shared" ref="I285" si="189">H285/F285*100</f>
        <v>0</v>
      </c>
      <c r="J285" s="34"/>
      <c r="K285" s="35"/>
      <c r="L285" s="32"/>
      <c r="M285" s="36"/>
      <c r="N285" s="65" t="e">
        <f t="shared" si="181"/>
        <v>#DIV/0!</v>
      </c>
      <c r="O285" s="85">
        <f t="shared" si="186"/>
        <v>0</v>
      </c>
    </row>
    <row r="286" spans="1:15" ht="3.75" customHeight="1" x14ac:dyDescent="0.2">
      <c r="A286" s="101"/>
      <c r="B286" s="101"/>
      <c r="C286" s="101"/>
      <c r="D286" s="7"/>
      <c r="E286" s="36"/>
      <c r="F286" s="36"/>
      <c r="G286" s="30"/>
      <c r="H286" s="36"/>
      <c r="I286" s="37">
        <f>IF(F286&gt;0,H286/F286*100,0)</f>
        <v>0</v>
      </c>
      <c r="J286" s="34"/>
      <c r="K286" s="35">
        <f t="shared" si="172"/>
        <v>0</v>
      </c>
      <c r="L286" s="32">
        <f t="shared" si="188"/>
        <v>0</v>
      </c>
      <c r="M286" s="36"/>
      <c r="N286" s="38"/>
      <c r="O286" s="85">
        <f t="shared" si="186"/>
        <v>0</v>
      </c>
    </row>
    <row r="287" spans="1:15" s="13" customFormat="1" ht="15.75" x14ac:dyDescent="0.2">
      <c r="A287" s="28"/>
      <c r="B287" s="101"/>
      <c r="C287" s="29"/>
      <c r="D287" s="56" t="s">
        <v>15</v>
      </c>
      <c r="E287" s="45">
        <f>E151+E278</f>
        <v>5767061.5037099998</v>
      </c>
      <c r="F287" s="99">
        <f>F151+F278</f>
        <v>5845304.9301999994</v>
      </c>
      <c r="G287" s="57"/>
      <c r="H287" s="32">
        <f>H151+H278</f>
        <v>1351613.7699999996</v>
      </c>
      <c r="I287" s="34">
        <f>IF(F287&gt;0,H287/F287*100,0)</f>
        <v>23.123066908226352</v>
      </c>
      <c r="J287" s="58"/>
      <c r="K287" s="59">
        <f t="shared" si="172"/>
        <v>0</v>
      </c>
      <c r="L287" s="32"/>
      <c r="M287" s="30">
        <f>M151+M278</f>
        <v>1322965.2790000001</v>
      </c>
      <c r="N287" s="35">
        <f t="shared" si="181"/>
        <v>102.16547565191236</v>
      </c>
      <c r="O287" s="84">
        <f t="shared" si="186"/>
        <v>28648.490999999456</v>
      </c>
    </row>
    <row r="288" spans="1:15" ht="28.5" customHeight="1" x14ac:dyDescent="0.2">
      <c r="B288" s="27"/>
      <c r="C288" s="27"/>
      <c r="D288" s="56" t="s">
        <v>118</v>
      </c>
      <c r="E288" s="45">
        <f>E279+E151</f>
        <v>5672624.4917099997</v>
      </c>
      <c r="F288" s="99">
        <f>F279+F151</f>
        <v>5750867.9181999993</v>
      </c>
      <c r="G288" s="30"/>
      <c r="H288" s="30">
        <f>H279+H151</f>
        <v>1322748.6849999996</v>
      </c>
      <c r="I288" s="34">
        <f>IF(F288&gt;0,H288/F288*100,0)</f>
        <v>23.000853154944569</v>
      </c>
      <c r="J288" s="60"/>
      <c r="K288" s="60"/>
      <c r="L288" s="32"/>
      <c r="M288" s="30">
        <f>M279+M151</f>
        <v>1298289.5940000003</v>
      </c>
      <c r="N288" s="35">
        <f t="shared" si="181"/>
        <v>101.88394724205109</v>
      </c>
      <c r="O288" s="84">
        <f t="shared" si="186"/>
        <v>24459.090999999316</v>
      </c>
    </row>
    <row r="289" spans="1:15" ht="47.25" customHeight="1" x14ac:dyDescent="0.25">
      <c r="B289" s="70"/>
      <c r="C289" s="70"/>
      <c r="D289" s="109" t="s">
        <v>405</v>
      </c>
      <c r="E289" s="109"/>
      <c r="F289" s="109"/>
      <c r="G289" s="109"/>
      <c r="H289" s="109"/>
      <c r="I289" s="109"/>
      <c r="J289" s="109"/>
      <c r="K289" s="109"/>
      <c r="L289" s="109"/>
      <c r="M289" s="109"/>
      <c r="N289" s="109"/>
      <c r="O289" s="109"/>
    </row>
    <row r="290" spans="1:15" ht="21" customHeight="1" x14ac:dyDescent="0.2">
      <c r="B290" s="70"/>
      <c r="C290" s="70"/>
      <c r="D290" s="77" t="s">
        <v>381</v>
      </c>
      <c r="E290" s="71"/>
      <c r="F290" s="72"/>
      <c r="G290" s="71"/>
      <c r="H290" s="71"/>
      <c r="I290" s="73"/>
      <c r="J290" s="74"/>
      <c r="K290" s="74"/>
      <c r="L290" s="75"/>
      <c r="M290" s="71"/>
      <c r="N290" s="76"/>
      <c r="O290" s="71"/>
    </row>
    <row r="291" spans="1:15" ht="63" customHeight="1" x14ac:dyDescent="0.2">
      <c r="A291" s="106"/>
      <c r="B291" s="106"/>
      <c r="C291" s="106"/>
      <c r="D291" s="106"/>
      <c r="E291" s="106"/>
      <c r="F291" s="106"/>
      <c r="G291" s="106"/>
      <c r="H291" s="106"/>
      <c r="I291" s="106"/>
      <c r="J291" s="106"/>
      <c r="K291" s="106"/>
      <c r="L291" s="106"/>
    </row>
    <row r="292" spans="1:15" x14ac:dyDescent="0.2">
      <c r="D292" s="14"/>
      <c r="E292" s="15"/>
      <c r="F292" s="15"/>
      <c r="G292" s="16"/>
      <c r="H292" s="16"/>
      <c r="I292" s="17"/>
      <c r="J292" s="17"/>
      <c r="K292" s="17"/>
      <c r="L292" s="16"/>
    </row>
    <row r="293" spans="1:15" x14ac:dyDescent="0.2">
      <c r="D293" s="14"/>
      <c r="E293" s="15"/>
      <c r="F293" s="15"/>
      <c r="G293" s="16"/>
      <c r="H293" s="16"/>
      <c r="I293" s="17"/>
      <c r="J293" s="17"/>
      <c r="K293" s="17"/>
      <c r="L293" s="16"/>
    </row>
    <row r="294" spans="1:15" x14ac:dyDescent="0.2">
      <c r="D294" s="14"/>
      <c r="E294" s="15"/>
      <c r="F294" s="15"/>
      <c r="G294" s="16"/>
      <c r="H294" s="16"/>
      <c r="I294" s="17"/>
      <c r="J294" s="17"/>
      <c r="K294" s="17"/>
      <c r="L294" s="16"/>
    </row>
    <row r="295" spans="1:15" x14ac:dyDescent="0.2">
      <c r="D295" s="14"/>
      <c r="E295" s="15"/>
      <c r="F295" s="15"/>
      <c r="G295" s="16"/>
      <c r="H295" s="16"/>
      <c r="I295" s="17"/>
      <c r="J295" s="17"/>
      <c r="K295" s="17"/>
      <c r="L295" s="16"/>
    </row>
    <row r="296" spans="1:15" x14ac:dyDescent="0.2">
      <c r="D296" s="14"/>
      <c r="E296" s="15"/>
      <c r="F296" s="15"/>
      <c r="G296" s="16"/>
      <c r="H296" s="16"/>
      <c r="I296" s="17"/>
      <c r="J296" s="17"/>
      <c r="K296" s="17"/>
      <c r="L296" s="16"/>
    </row>
    <row r="297" spans="1:15" x14ac:dyDescent="0.2">
      <c r="D297" s="14"/>
      <c r="E297" s="15"/>
      <c r="F297" s="15"/>
      <c r="G297" s="16"/>
      <c r="H297" s="16"/>
      <c r="I297" s="17"/>
      <c r="J297" s="17"/>
      <c r="K297" s="17"/>
      <c r="L297" s="16"/>
    </row>
    <row r="298" spans="1:15" x14ac:dyDescent="0.2">
      <c r="D298" s="14"/>
      <c r="E298" s="15"/>
      <c r="F298" s="15"/>
      <c r="G298" s="16"/>
      <c r="H298" s="16"/>
      <c r="I298" s="17"/>
      <c r="J298" s="17"/>
      <c r="K298" s="17"/>
      <c r="L298" s="16"/>
    </row>
    <row r="299" spans="1:15" x14ac:dyDescent="0.2">
      <c r="D299" s="14"/>
      <c r="E299" s="15"/>
      <c r="F299" s="15"/>
      <c r="G299" s="17"/>
      <c r="H299" s="16"/>
      <c r="I299" s="17"/>
      <c r="J299" s="17"/>
      <c r="K299" s="17"/>
      <c r="L299" s="16"/>
    </row>
    <row r="300" spans="1:15" x14ac:dyDescent="0.2">
      <c r="D300" s="14"/>
      <c r="E300" s="15"/>
      <c r="F300" s="15"/>
      <c r="G300" s="17"/>
      <c r="H300" s="16"/>
      <c r="I300" s="17"/>
      <c r="J300" s="17"/>
      <c r="K300" s="17"/>
      <c r="L300" s="16"/>
    </row>
    <row r="301" spans="1:15" x14ac:dyDescent="0.2">
      <c r="D301" s="14"/>
      <c r="E301" s="15"/>
      <c r="F301" s="15"/>
      <c r="G301" s="17"/>
      <c r="H301" s="16"/>
      <c r="I301" s="17"/>
      <c r="J301" s="17"/>
      <c r="K301" s="17"/>
      <c r="L301" s="16"/>
    </row>
    <row r="302" spans="1:15" x14ac:dyDescent="0.2">
      <c r="D302" s="14"/>
      <c r="E302" s="15"/>
      <c r="F302" s="15"/>
      <c r="G302" s="17"/>
      <c r="H302" s="16"/>
      <c r="I302" s="17"/>
      <c r="J302" s="17"/>
      <c r="K302" s="17"/>
      <c r="L302" s="16"/>
    </row>
    <row r="303" spans="1:15" x14ac:dyDescent="0.2">
      <c r="D303" s="14"/>
      <c r="E303" s="15"/>
      <c r="F303" s="15"/>
      <c r="G303" s="17"/>
      <c r="H303" s="16"/>
      <c r="I303" s="17"/>
      <c r="J303" s="17"/>
      <c r="K303" s="17"/>
      <c r="L303" s="16"/>
    </row>
    <row r="304" spans="1:15" x14ac:dyDescent="0.2">
      <c r="D304" s="14"/>
      <c r="E304" s="15"/>
      <c r="F304" s="15"/>
      <c r="G304" s="15"/>
      <c r="H304" s="18"/>
      <c r="I304" s="15"/>
      <c r="J304" s="15"/>
      <c r="K304" s="15"/>
      <c r="L304" s="18"/>
    </row>
    <row r="305" spans="4:12" x14ac:dyDescent="0.2">
      <c r="D305" s="14"/>
      <c r="E305" s="15"/>
      <c r="F305" s="15"/>
      <c r="G305" s="15"/>
      <c r="H305" s="18"/>
      <c r="I305" s="15"/>
      <c r="J305" s="15"/>
      <c r="K305" s="15"/>
      <c r="L305" s="18"/>
    </row>
    <row r="306" spans="4:12" x14ac:dyDescent="0.2">
      <c r="D306" s="14"/>
      <c r="E306" s="15"/>
      <c r="F306" s="15"/>
      <c r="G306" s="15"/>
      <c r="H306" s="18"/>
      <c r="I306" s="15"/>
      <c r="J306" s="15"/>
      <c r="K306" s="15"/>
      <c r="L306" s="18"/>
    </row>
    <row r="307" spans="4:12" x14ac:dyDescent="0.2">
      <c r="D307" s="14"/>
      <c r="E307" s="15"/>
      <c r="F307" s="15"/>
      <c r="G307" s="15"/>
      <c r="H307" s="18"/>
      <c r="I307" s="15"/>
      <c r="J307" s="15"/>
      <c r="K307" s="15"/>
      <c r="L307" s="18"/>
    </row>
    <row r="308" spans="4:12" x14ac:dyDescent="0.2">
      <c r="D308" s="14"/>
      <c r="E308" s="15"/>
      <c r="F308" s="15"/>
      <c r="G308" s="15"/>
      <c r="H308" s="18"/>
      <c r="I308" s="15"/>
      <c r="J308" s="15"/>
      <c r="K308" s="15"/>
      <c r="L308" s="15"/>
    </row>
    <row r="309" spans="4:12" x14ac:dyDescent="0.2">
      <c r="D309" s="14"/>
      <c r="E309" s="15"/>
      <c r="F309" s="15"/>
      <c r="G309" s="15"/>
      <c r="H309" s="18"/>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4"/>
      <c r="E326" s="15"/>
      <c r="F326" s="15"/>
      <c r="G326" s="15"/>
      <c r="H326" s="15"/>
      <c r="I326" s="15"/>
      <c r="J326" s="15"/>
      <c r="K326" s="15"/>
      <c r="L326" s="15"/>
    </row>
    <row r="327" spans="4:12" x14ac:dyDescent="0.2">
      <c r="D327" s="14"/>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19"/>
    </row>
    <row r="411" spans="4:4" x14ac:dyDescent="0.2">
      <c r="D411" s="19"/>
    </row>
    <row r="412" spans="4:4" x14ac:dyDescent="0.2">
      <c r="D412" s="19"/>
    </row>
    <row r="413" spans="4:4" x14ac:dyDescent="0.2">
      <c r="D413" s="19"/>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sheetData>
  <mergeCells count="14">
    <mergeCell ref="A1:O1"/>
    <mergeCell ref="M3:M4"/>
    <mergeCell ref="N3:N4"/>
    <mergeCell ref="O3:O4"/>
    <mergeCell ref="A291:L291"/>
    <mergeCell ref="A3:A4"/>
    <mergeCell ref="B3:B4"/>
    <mergeCell ref="D3:D4"/>
    <mergeCell ref="E3:E4"/>
    <mergeCell ref="F3:G3"/>
    <mergeCell ref="H3:H4"/>
    <mergeCell ref="I3:K3"/>
    <mergeCell ref="L3:L4"/>
    <mergeCell ref="D289:O289"/>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2022-05-05T12:02:56Z</cp:lastPrinted>
  <dcterms:created xsi:type="dcterms:W3CDTF">2002-02-11T07:55:21Z</dcterms:created>
  <dcterms:modified xsi:type="dcterms:W3CDTF">2022-10-13T12:24:58Z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